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m.sadeghi\Desktop\گزارش پرتفوی صندوق گنجینه مهر منتهی به 30 بهمن 1404\نهایی\"/>
    </mc:Choice>
  </mc:AlternateContent>
  <xr:revisionPtr revIDLastSave="0" documentId="8_{37B5B902-02DC-41DF-BD9D-F9684935FB49}" xr6:coauthVersionLast="47" xr6:coauthVersionMax="47" xr10:uidLastSave="{00000000-0000-0000-0000-000000000000}"/>
  <bookViews>
    <workbookView xWindow="-120" yWindow="-120" windowWidth="29040" windowHeight="15720" tabRatio="919" firstSheet="5" activeTab="18" xr2:uid="{00000000-000D-0000-FFFF-FFFF00000000}"/>
  </bookViews>
  <sheets>
    <sheet name="تنظیم" sheetId="42" r:id="rId1"/>
    <sheet name="سربرگ" sheetId="19" r:id="rId2"/>
    <sheet name="سرمایه گذاری ها" sheetId="16" r:id="rId3"/>
    <sheet name="سهام" sheetId="1" r:id="rId4"/>
    <sheet name="اوراق " sheetId="3" r:id="rId5"/>
    <sheet name="تعدیل" sheetId="38" r:id="rId6"/>
    <sheet name="سپرده و گواهی سپرده" sheetId="6" r:id="rId7"/>
    <sheet name="گواهی سپرده" sheetId="32" state="hidden" r:id="rId8"/>
    <sheet name="درآمدها" sheetId="15" r:id="rId9"/>
    <sheet name="سرمایه‌گذاری در سهام" sheetId="11" r:id="rId10"/>
    <sheet name="سرمایه‌گذاری در اوراق بهادار" sheetId="12" r:id="rId11"/>
    <sheet name="درآمد سود سپرده بانکی" sheetId="40" r:id="rId12"/>
    <sheet name="سایر درآمد" sheetId="21" r:id="rId13"/>
    <sheet name="درآمد سود سهام" sheetId="22" r:id="rId14"/>
    <sheet name="درآمد سود اوراق" sheetId="29" r:id="rId15"/>
    <sheet name="سود سپرده بانکی" sheetId="41" r:id="rId16"/>
    <sheet name="درآمد ناشی از فروش" sheetId="24" r:id="rId17"/>
    <sheet name="درآمد تغییر قیمت" sheetId="9" r:id="rId18"/>
    <sheet name="مبالغ تخصیصی اوراق" sheetId="43" r:id="rId19"/>
    <sheet name="سایر درآمدها" sheetId="33" state="hidden" r:id="rId20"/>
  </sheets>
  <definedNames>
    <definedName name="_xlnm._FilterDatabase" localSheetId="4" hidden="1">'اوراق '!$B$9:$AL$10</definedName>
    <definedName name="_xlnm._FilterDatabase" localSheetId="17" hidden="1">'درآمد تغییر قیمت'!$A$10:$P$64</definedName>
    <definedName name="_xlnm._FilterDatabase" localSheetId="13" hidden="1">'درآمد سود سهام'!$A$10:$S$43</definedName>
    <definedName name="_xlnm._FilterDatabase" localSheetId="16" hidden="1">'درآمد ناشی از فروش'!$A$9:$A$62</definedName>
    <definedName name="_xlnm._FilterDatabase" localSheetId="8" hidden="1">درآمدها!$I$8:$J$28</definedName>
    <definedName name="_xlnm._FilterDatabase" localSheetId="10" hidden="1">'سرمایه‌گذاری در اوراق بهادار'!$A$12:$Q$40</definedName>
    <definedName name="_xlnm._FilterDatabase" localSheetId="9" hidden="1">'سرمایه‌گذاری در سهام'!$A$10:$U$68</definedName>
    <definedName name="_xlnm._FilterDatabase" localSheetId="3" hidden="1">سهام!$A$10:$Y$53</definedName>
    <definedName name="_xlnm.Print_Area" localSheetId="4">'اوراق '!$A$1:$AL$28</definedName>
    <definedName name="_xlnm.Print_Area" localSheetId="5">تعدیل!$A$1:$M$18</definedName>
    <definedName name="_xlnm.Print_Area" localSheetId="17">'درآمد تغییر قیمت'!$A$1:$P$65</definedName>
    <definedName name="_xlnm.Print_Area" localSheetId="14">'درآمد سود اوراق'!$A$1:$S$40</definedName>
    <definedName name="_xlnm.Print_Area" localSheetId="11">'درآمد سود سپرده بانکی'!$A$1:$I$19</definedName>
    <definedName name="_xlnm.Print_Area" localSheetId="13">'درآمد سود سهام'!$A$1:$S$44</definedName>
    <definedName name="_xlnm.Print_Area" localSheetId="16">'درآمد ناشی از فروش'!$A$1:$Q$63</definedName>
    <definedName name="_xlnm.Print_Area" localSheetId="8">درآمدها!$A$1:$I$14</definedName>
    <definedName name="_xlnm.Print_Area" localSheetId="12">'سایر درآمد'!$A$1:$G$16</definedName>
    <definedName name="_xlnm.Print_Area" localSheetId="19">'سایر درآمدها'!$A$1:$O$57</definedName>
    <definedName name="_xlnm.Print_Area" localSheetId="6">'سپرده و گواهی سپرده'!$A$1:$K$21</definedName>
    <definedName name="_xlnm.Print_Area" localSheetId="1">سربرگ!$A$1:$K$21</definedName>
    <definedName name="_xlnm.Print_Area" localSheetId="2">'سرمایه گذاری ها'!$A$1:$I$16</definedName>
    <definedName name="_xlnm.Print_Area" localSheetId="10">'سرمایه‌گذاری در اوراق بهادار'!$A$1:$R$41</definedName>
    <definedName name="_xlnm.Print_Area" localSheetId="9">'سرمایه‌گذاری در سهام'!$A$1:$U$69</definedName>
    <definedName name="_xlnm.Print_Area" localSheetId="3">سهام!$A$1:$Y$54</definedName>
    <definedName name="_xlnm.Print_Area" localSheetId="15">'سود سپرده بانکی'!$A$1:$M$23</definedName>
    <definedName name="_xlnm.Print_Area" localSheetId="7">'گواهی سپرده'!$A$1:$AE$13</definedName>
    <definedName name="_xlnm.Print_Area" localSheetId="18">'مبالغ تخصیصی اوراق'!$A$1:$H$18</definedName>
    <definedName name="_xlnm.Print_Titles" localSheetId="17">'درآمد تغییر قیمت'!$2:$9</definedName>
    <definedName name="_xlnm.Print_Titles" localSheetId="16">'درآمد ناشی از فروش'!$2:$9</definedName>
    <definedName name="_xlnm.Print_Titles" localSheetId="9">'سرمایه‌گذاری در سهام'!$1:$9</definedName>
    <definedName name="_xlnm.Print_Titles" localSheetId="3">سهام!$1:$9</definedName>
    <definedName name="_xlnm.Print_Titles" localSheetId="7">'گواهی سپرده'!$1:$9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1" i="24" l="1"/>
  <c r="I64" i="9"/>
  <c r="P35" i="9"/>
  <c r="N36" i="9"/>
  <c r="L36" i="9"/>
  <c r="I34" i="9"/>
  <c r="I35" i="9"/>
  <c r="G36" i="9"/>
  <c r="E36" i="9" l="1"/>
  <c r="Q33" i="24"/>
  <c r="Q34" i="24"/>
  <c r="O35" i="24"/>
  <c r="M35" i="24"/>
  <c r="Q57" i="24"/>
  <c r="Q58" i="24"/>
  <c r="Q59" i="24"/>
  <c r="Q60" i="24"/>
  <c r="Q61" i="24"/>
  <c r="I44" i="24"/>
  <c r="I45" i="24"/>
  <c r="I46" i="24"/>
  <c r="I47" i="24"/>
  <c r="I48" i="24"/>
  <c r="I49" i="24"/>
  <c r="I50" i="24"/>
  <c r="I51" i="24"/>
  <c r="I52" i="24"/>
  <c r="I53" i="24"/>
  <c r="I54" i="24"/>
  <c r="I55" i="24"/>
  <c r="I56" i="24"/>
  <c r="I57" i="24"/>
  <c r="I58" i="24"/>
  <c r="I59" i="24"/>
  <c r="I60" i="24"/>
  <c r="I61" i="24"/>
  <c r="I43" i="24"/>
  <c r="E35" i="24"/>
  <c r="G35" i="24"/>
  <c r="M22" i="41"/>
  <c r="M18" i="41"/>
  <c r="M19" i="41"/>
  <c r="M20" i="41"/>
  <c r="M21" i="41"/>
  <c r="M14" i="41"/>
  <c r="M15" i="41"/>
  <c r="K14" i="41"/>
  <c r="G18" i="40"/>
  <c r="I22" i="41"/>
  <c r="G22" i="41"/>
  <c r="G14" i="41"/>
  <c r="G15" i="41"/>
  <c r="G16" i="41"/>
  <c r="G17" i="41"/>
  <c r="G18" i="41"/>
  <c r="G19" i="41"/>
  <c r="G20" i="41"/>
  <c r="G21" i="41"/>
  <c r="E22" i="41"/>
  <c r="C18" i="41"/>
  <c r="C14" i="41"/>
  <c r="C13" i="41"/>
  <c r="Q38" i="29"/>
  <c r="S38" i="29"/>
  <c r="S33" i="29"/>
  <c r="S34" i="29"/>
  <c r="S35" i="29"/>
  <c r="S36" i="29"/>
  <c r="S37" i="29"/>
  <c r="O38" i="29"/>
  <c r="K38" i="29"/>
  <c r="M38" i="29"/>
  <c r="I38" i="29"/>
  <c r="S43" i="22"/>
  <c r="S36" i="22"/>
  <c r="S37" i="22"/>
  <c r="S38" i="22"/>
  <c r="S39" i="22"/>
  <c r="S40" i="22"/>
  <c r="S41" i="22"/>
  <c r="S42" i="22"/>
  <c r="Q43" i="22"/>
  <c r="M43" i="22"/>
  <c r="M35" i="22"/>
  <c r="M36" i="22"/>
  <c r="M37" i="22"/>
  <c r="M38" i="22"/>
  <c r="M39" i="22"/>
  <c r="M40" i="22"/>
  <c r="M41" i="22"/>
  <c r="M42" i="22"/>
  <c r="O43" i="22"/>
  <c r="K43" i="22"/>
  <c r="I43" i="22"/>
  <c r="C14" i="40"/>
  <c r="C10" i="40"/>
  <c r="C9" i="40"/>
  <c r="Q38" i="12"/>
  <c r="Q39" i="12"/>
  <c r="O40" i="12"/>
  <c r="M40" i="12"/>
  <c r="K40" i="12"/>
  <c r="I38" i="12"/>
  <c r="I39" i="12"/>
  <c r="G40" i="12"/>
  <c r="C40" i="12"/>
  <c r="E40" i="12"/>
  <c r="S66" i="11"/>
  <c r="S67" i="11"/>
  <c r="Q39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O39" i="11"/>
  <c r="M39" i="11"/>
  <c r="I11" i="11"/>
  <c r="G39" i="11"/>
  <c r="E39" i="11"/>
  <c r="E40" i="11" s="1"/>
  <c r="C39" i="11"/>
  <c r="I19" i="6"/>
  <c r="G16" i="6"/>
  <c r="G10" i="6"/>
  <c r="E15" i="6"/>
  <c r="E10" i="6"/>
  <c r="C17" i="6"/>
  <c r="C16" i="6"/>
  <c r="C15" i="6"/>
  <c r="C10" i="6"/>
  <c r="K17" i="38"/>
  <c r="AJ27" i="3"/>
  <c r="AH27" i="3"/>
  <c r="AB27" i="3"/>
  <c r="X27" i="3"/>
  <c r="T27" i="3"/>
  <c r="R27" i="3"/>
  <c r="E68" i="11" l="1"/>
  <c r="I39" i="11"/>
  <c r="G53" i="1"/>
  <c r="W53" i="1"/>
  <c r="U53" i="1"/>
  <c r="O31" i="1"/>
  <c r="K53" i="1"/>
  <c r="E53" i="1"/>
  <c r="X54" i="11"/>
  <c r="X47" i="11"/>
  <c r="X41" i="11"/>
  <c r="Q56" i="24" l="1"/>
  <c r="I40" i="24"/>
  <c r="I41" i="24"/>
  <c r="I42" i="24"/>
  <c r="G36" i="24"/>
  <c r="G62" i="24" s="1"/>
  <c r="S32" i="29"/>
  <c r="E36" i="24" l="1"/>
  <c r="E62" i="24" s="1"/>
  <c r="M36" i="24"/>
  <c r="M62" i="24" s="1"/>
  <c r="O36" i="24"/>
  <c r="O62" i="24" s="1"/>
  <c r="Q36" i="12"/>
  <c r="Q37" i="12"/>
  <c r="I37" i="12"/>
  <c r="K22" i="41" l="1"/>
  <c r="P52" i="9"/>
  <c r="P51" i="9"/>
  <c r="P62" i="9"/>
  <c r="P63" i="9"/>
  <c r="P33" i="9"/>
  <c r="P34" i="9"/>
  <c r="I33" i="9"/>
  <c r="Q12" i="24" l="1"/>
  <c r="Q13" i="24"/>
  <c r="Q14" i="24"/>
  <c r="Q15" i="24"/>
  <c r="Q16" i="24"/>
  <c r="Q17" i="24"/>
  <c r="Q18" i="24"/>
  <c r="Q19" i="24"/>
  <c r="Q20" i="24"/>
  <c r="Q21" i="24"/>
  <c r="Q22" i="24"/>
  <c r="Q23" i="24"/>
  <c r="Q24" i="24"/>
  <c r="Q25" i="24"/>
  <c r="Q26" i="24"/>
  <c r="Q27" i="24"/>
  <c r="Q28" i="24"/>
  <c r="Q29" i="24"/>
  <c r="Q30" i="24"/>
  <c r="Q31" i="24"/>
  <c r="Q32" i="24"/>
  <c r="Q37" i="24"/>
  <c r="Q38" i="24"/>
  <c r="Q39" i="24"/>
  <c r="Q40" i="24"/>
  <c r="Q41" i="24"/>
  <c r="Q42" i="24"/>
  <c r="Q43" i="24"/>
  <c r="Q44" i="24"/>
  <c r="Q45" i="24"/>
  <c r="Q46" i="24"/>
  <c r="Q47" i="24"/>
  <c r="Q48" i="24"/>
  <c r="Q49" i="24"/>
  <c r="Q50" i="24"/>
  <c r="Q51" i="24"/>
  <c r="Q52" i="24"/>
  <c r="Q53" i="24"/>
  <c r="Q54" i="24"/>
  <c r="Q55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7" i="24"/>
  <c r="I38" i="24"/>
  <c r="I39" i="24"/>
  <c r="C22" i="41"/>
  <c r="C18" i="40"/>
  <c r="Q35" i="12"/>
  <c r="I35" i="12"/>
  <c r="I36" i="12"/>
  <c r="G31" i="1"/>
  <c r="E31" i="1"/>
  <c r="M16" i="41"/>
  <c r="M17" i="41"/>
  <c r="M13" i="41"/>
  <c r="M13" i="22"/>
  <c r="M14" i="22"/>
  <c r="M15" i="22"/>
  <c r="M16" i="22"/>
  <c r="M17" i="22"/>
  <c r="M18" i="22"/>
  <c r="P39" i="9"/>
  <c r="P40" i="9"/>
  <c r="P41" i="9"/>
  <c r="P42" i="9"/>
  <c r="P43" i="9"/>
  <c r="P44" i="9"/>
  <c r="P45" i="9"/>
  <c r="P46" i="9"/>
  <c r="P47" i="9"/>
  <c r="P48" i="9"/>
  <c r="P49" i="9"/>
  <c r="P50" i="9"/>
  <c r="P53" i="9"/>
  <c r="P54" i="9"/>
  <c r="P55" i="9"/>
  <c r="P56" i="9"/>
  <c r="P57" i="9"/>
  <c r="P58" i="9"/>
  <c r="P59" i="9"/>
  <c r="P60" i="9"/>
  <c r="P61" i="9"/>
  <c r="P38" i="9"/>
  <c r="I21" i="9"/>
  <c r="I18" i="9"/>
  <c r="I16" i="9"/>
  <c r="I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11" i="9"/>
  <c r="I12" i="9"/>
  <c r="I13" i="9"/>
  <c r="I14" i="9"/>
  <c r="I15" i="9"/>
  <c r="I17" i="9"/>
  <c r="I19" i="9"/>
  <c r="I20" i="9"/>
  <c r="I22" i="9"/>
  <c r="I23" i="9"/>
  <c r="I24" i="9"/>
  <c r="I25" i="9"/>
  <c r="I26" i="9"/>
  <c r="I27" i="9"/>
  <c r="I28" i="9"/>
  <c r="I29" i="9"/>
  <c r="I30" i="9"/>
  <c r="I31" i="9"/>
  <c r="I32" i="9"/>
  <c r="I11" i="24"/>
  <c r="S30" i="29"/>
  <c r="S31" i="29"/>
  <c r="Q34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30" i="12"/>
  <c r="Q31" i="12"/>
  <c r="Q32" i="12"/>
  <c r="Q3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S12" i="11"/>
  <c r="S13" i="11"/>
  <c r="S14" i="11"/>
  <c r="S15" i="11"/>
  <c r="S16" i="11"/>
  <c r="S17" i="11"/>
  <c r="S18" i="11"/>
  <c r="S19" i="11"/>
  <c r="S11" i="11"/>
  <c r="I36" i="9" l="1"/>
  <c r="P36" i="9"/>
  <c r="S39" i="11"/>
  <c r="S40" i="11" s="1"/>
  <c r="S68" i="11" s="1"/>
  <c r="I35" i="24"/>
  <c r="I36" i="24" l="1"/>
  <c r="I62" i="24" s="1"/>
  <c r="E11" i="15"/>
  <c r="E13" i="15" s="1"/>
  <c r="G19" i="6"/>
  <c r="I18" i="6" l="1"/>
  <c r="I17" i="6"/>
  <c r="I15" i="6"/>
  <c r="I14" i="6"/>
  <c r="I13" i="6"/>
  <c r="I12" i="6"/>
  <c r="I11" i="6"/>
  <c r="I10" i="6"/>
  <c r="I16" i="6"/>
  <c r="Q35" i="24" l="1"/>
  <c r="S24" i="29"/>
  <c r="S25" i="29"/>
  <c r="S26" i="29"/>
  <c r="S27" i="29"/>
  <c r="S28" i="29"/>
  <c r="S29" i="29"/>
  <c r="C40" i="11" l="1"/>
  <c r="C68" i="11" s="1"/>
  <c r="Q36" i="24" l="1"/>
  <c r="G13" i="41"/>
  <c r="S13" i="29"/>
  <c r="S14" i="29"/>
  <c r="S15" i="29"/>
  <c r="S16" i="29"/>
  <c r="S17" i="29"/>
  <c r="S18" i="29"/>
  <c r="S19" i="29"/>
  <c r="S20" i="29"/>
  <c r="S21" i="29"/>
  <c r="S22" i="29"/>
  <c r="S23" i="29"/>
  <c r="S11" i="29"/>
  <c r="M24" i="22"/>
  <c r="X48" i="9" l="1"/>
  <c r="S24" i="22" l="1"/>
  <c r="S25" i="22"/>
  <c r="S26" i="22"/>
  <c r="S27" i="22"/>
  <c r="S28" i="22"/>
  <c r="S29" i="22"/>
  <c r="S30" i="22"/>
  <c r="S31" i="22"/>
  <c r="S32" i="22"/>
  <c r="S33" i="22"/>
  <c r="S34" i="22"/>
  <c r="S35" i="22"/>
  <c r="S12" i="22"/>
  <c r="S13" i="22"/>
  <c r="S14" i="22"/>
  <c r="S15" i="22"/>
  <c r="S16" i="22"/>
  <c r="S17" i="22"/>
  <c r="S18" i="22"/>
  <c r="S19" i="22"/>
  <c r="S20" i="22"/>
  <c r="S21" i="22"/>
  <c r="S22" i="22"/>
  <c r="S23" i="22"/>
  <c r="S11" i="22"/>
  <c r="Y44" i="22" l="1"/>
  <c r="M20" i="22"/>
  <c r="M21" i="22"/>
  <c r="M22" i="22"/>
  <c r="M23" i="22"/>
  <c r="M25" i="22"/>
  <c r="M26" i="22"/>
  <c r="M27" i="22"/>
  <c r="M28" i="22"/>
  <c r="M29" i="22"/>
  <c r="M31" i="22"/>
  <c r="M33" i="22"/>
  <c r="M34" i="22"/>
  <c r="M32" i="22"/>
  <c r="M30" i="22"/>
  <c r="G14" i="21"/>
  <c r="E12" i="15" s="1"/>
  <c r="E14" i="21"/>
  <c r="I41" i="11"/>
  <c r="E19" i="6"/>
  <c r="C19" i="6"/>
  <c r="G13" i="16" l="1"/>
  <c r="G14" i="16" l="1"/>
  <c r="U31" i="1"/>
  <c r="U33" i="1" s="1"/>
  <c r="E33" i="1"/>
  <c r="M11" i="22"/>
  <c r="M19" i="22" l="1"/>
  <c r="M12" i="22" l="1"/>
  <c r="W31" i="1"/>
  <c r="W33" i="1" s="1"/>
  <c r="G33" i="1"/>
  <c r="E12" i="16" l="1"/>
  <c r="W48" i="9" l="1"/>
  <c r="W49" i="9" l="1"/>
  <c r="W54" i="9" s="1"/>
  <c r="Q13" i="12"/>
  <c r="X49" i="9"/>
  <c r="X54" i="9" s="1"/>
  <c r="E14" i="16"/>
  <c r="E13" i="16"/>
  <c r="Q40" i="12" l="1"/>
  <c r="E10" i="15" s="1"/>
  <c r="A3" i="43"/>
  <c r="A1" i="43"/>
  <c r="C6" i="38" l="1"/>
  <c r="I13" i="12" l="1"/>
  <c r="I40" i="12" s="1"/>
  <c r="A3" i="11" l="1"/>
  <c r="A4" i="21"/>
  <c r="A4" i="22"/>
  <c r="M40" i="11" l="1"/>
  <c r="O40" i="11"/>
  <c r="Q40" i="11"/>
  <c r="Q68" i="11" s="1"/>
  <c r="I7" i="6"/>
  <c r="C7" i="6"/>
  <c r="AD8" i="3"/>
  <c r="P8" i="3"/>
  <c r="G9" i="16"/>
  <c r="E9" i="16"/>
  <c r="Q7" i="1"/>
  <c r="C7" i="1"/>
  <c r="J8" i="9"/>
  <c r="A4" i="9"/>
  <c r="K8" i="24"/>
  <c r="A4" i="24"/>
  <c r="G7" i="40"/>
  <c r="A3" i="40"/>
  <c r="O8" i="29"/>
  <c r="A4" i="29"/>
  <c r="O8" i="22"/>
  <c r="G8" i="21"/>
  <c r="K9" i="12"/>
  <c r="I10" i="41"/>
  <c r="M7" i="11"/>
  <c r="A3" i="15"/>
  <c r="A3" i="6"/>
  <c r="A3" i="38"/>
  <c r="A3" i="3"/>
  <c r="A3" i="1"/>
  <c r="A6" i="16"/>
  <c r="A9" i="19"/>
  <c r="O68" i="11" l="1"/>
  <c r="M68" i="11"/>
  <c r="I40" i="11"/>
  <c r="I68" i="11" l="1"/>
  <c r="W11" i="9"/>
  <c r="E9" i="15"/>
  <c r="X11" i="9"/>
  <c r="U67" i="11" l="1"/>
  <c r="U66" i="11"/>
  <c r="U25" i="11"/>
  <c r="U33" i="11"/>
  <c r="U29" i="11"/>
  <c r="U21" i="11"/>
  <c r="U37" i="11"/>
  <c r="U35" i="11"/>
  <c r="U22" i="11"/>
  <c r="U26" i="11"/>
  <c r="U24" i="11"/>
  <c r="U31" i="11"/>
  <c r="U38" i="11"/>
  <c r="U36" i="11"/>
  <c r="U20" i="11"/>
  <c r="U34" i="11"/>
  <c r="U32" i="11"/>
  <c r="U23" i="11"/>
  <c r="U28" i="11"/>
  <c r="U27" i="11"/>
  <c r="U30" i="11"/>
  <c r="U19" i="11"/>
  <c r="U18" i="11"/>
  <c r="K15" i="11"/>
  <c r="K21" i="11"/>
  <c r="K37" i="11"/>
  <c r="K13" i="11"/>
  <c r="K66" i="11"/>
  <c r="K14" i="11"/>
  <c r="K67" i="11"/>
  <c r="K12" i="11"/>
  <c r="K16" i="11"/>
  <c r="K65" i="11"/>
  <c r="K34" i="11"/>
  <c r="K38" i="11"/>
  <c r="K17" i="11"/>
  <c r="K35" i="11"/>
  <c r="K18" i="11"/>
  <c r="K36" i="11"/>
  <c r="U65" i="11"/>
  <c r="U64" i="11"/>
  <c r="O33" i="1"/>
  <c r="O53" i="1" s="1"/>
  <c r="S12" i="29" l="1"/>
  <c r="E15" i="16" l="1"/>
  <c r="K31" i="1"/>
  <c r="K33" i="1" s="1"/>
  <c r="G40" i="11" l="1"/>
  <c r="G68" i="11" s="1"/>
  <c r="G12" i="16" l="1"/>
  <c r="G15" i="16" s="1"/>
  <c r="AL25" i="3" l="1"/>
  <c r="AL24" i="3"/>
  <c r="AL26" i="3"/>
  <c r="R46" i="33"/>
  <c r="G46" i="33"/>
  <c r="R49" i="33" l="1"/>
  <c r="R41" i="33"/>
  <c r="R40" i="33"/>
  <c r="R39" i="33"/>
  <c r="R36" i="33"/>
  <c r="R35" i="33"/>
  <c r="R34" i="33"/>
  <c r="R42" i="33" l="1"/>
  <c r="R37" i="33"/>
  <c r="I23" i="33" l="1"/>
  <c r="O43" i="33"/>
  <c r="I20" i="33" s="1"/>
  <c r="I43" i="33"/>
  <c r="E20" i="33" s="1"/>
  <c r="O42" i="33"/>
  <c r="I19" i="33" s="1"/>
  <c r="I42" i="33"/>
  <c r="O41" i="33"/>
  <c r="I18" i="33" s="1"/>
  <c r="I41" i="33"/>
  <c r="E18" i="33" s="1"/>
  <c r="O40" i="33"/>
  <c r="I17" i="33" s="1"/>
  <c r="I40" i="33"/>
  <c r="E17" i="33" s="1"/>
  <c r="I56" i="33"/>
  <c r="R50" i="33" s="1"/>
  <c r="G56" i="33"/>
  <c r="R47" i="33" s="1"/>
  <c r="I50" i="33"/>
  <c r="G50" i="33"/>
  <c r="M46" i="33"/>
  <c r="K46" i="33"/>
  <c r="E46" i="33"/>
  <c r="I29" i="33"/>
  <c r="E29" i="33"/>
  <c r="I28" i="33"/>
  <c r="E28" i="33"/>
  <c r="I27" i="33"/>
  <c r="E27" i="33"/>
  <c r="I26" i="33"/>
  <c r="E26" i="33"/>
  <c r="I25" i="33"/>
  <c r="E25" i="33"/>
  <c r="I24" i="33"/>
  <c r="O45" i="33"/>
  <c r="I22" i="33" s="1"/>
  <c r="I45" i="33"/>
  <c r="E22" i="33" s="1"/>
  <c r="O44" i="33"/>
  <c r="I21" i="33" s="1"/>
  <c r="I44" i="33"/>
  <c r="E21" i="33" s="1"/>
  <c r="I16" i="33"/>
  <c r="E16" i="33"/>
  <c r="I15" i="33"/>
  <c r="E15" i="33"/>
  <c r="O39" i="33"/>
  <c r="I14" i="33" s="1"/>
  <c r="I39" i="33"/>
  <c r="E14" i="33" s="1"/>
  <c r="O38" i="33"/>
  <c r="I13" i="33" s="1"/>
  <c r="I38" i="33"/>
  <c r="E13" i="33" s="1"/>
  <c r="O37" i="33"/>
  <c r="I37" i="33"/>
  <c r="A4" i="33"/>
  <c r="I46" i="33" l="1"/>
  <c r="E12" i="33"/>
  <c r="I12" i="33"/>
  <c r="I30" i="33" s="1"/>
  <c r="E19" i="33"/>
  <c r="E24" i="33"/>
  <c r="E23" i="33"/>
  <c r="O46" i="33"/>
  <c r="E30" i="33" l="1"/>
  <c r="R38" i="33"/>
  <c r="R43" i="33"/>
  <c r="W12" i="32" l="1"/>
  <c r="AC12" i="32"/>
  <c r="AA12" i="32"/>
  <c r="S12" i="32"/>
  <c r="O12" i="32"/>
  <c r="M12" i="32"/>
  <c r="T28" i="6" l="1"/>
  <c r="S28" i="6"/>
  <c r="R28" i="6"/>
  <c r="Q28" i="6"/>
  <c r="P28" i="6"/>
  <c r="N28" i="6"/>
  <c r="M28" i="6"/>
  <c r="L28" i="6"/>
  <c r="K28" i="6"/>
  <c r="J28" i="6"/>
  <c r="U28" i="6"/>
  <c r="A3" i="32" l="1"/>
  <c r="AD12" i="32"/>
  <c r="AB12" i="32"/>
  <c r="Z12" i="32"/>
  <c r="X12" i="32"/>
  <c r="P12" i="32"/>
  <c r="N12" i="32"/>
  <c r="L12" i="32"/>
  <c r="AE12" i="32"/>
  <c r="C6" i="32" l="1"/>
  <c r="C23" i="6" l="1"/>
  <c r="I8" i="33" l="1"/>
  <c r="E8" i="33"/>
  <c r="G12" i="33" l="1"/>
  <c r="G22" i="33"/>
  <c r="G18" i="33"/>
  <c r="G15" i="33"/>
  <c r="G24" i="33"/>
  <c r="G14" i="33"/>
  <c r="G28" i="33"/>
  <c r="G17" i="33"/>
  <c r="G20" i="33"/>
  <c r="G16" i="33"/>
  <c r="G19" i="33"/>
  <c r="G13" i="33"/>
  <c r="G29" i="33"/>
  <c r="G21" i="33"/>
  <c r="G25" i="33"/>
  <c r="G23" i="33"/>
  <c r="G27" i="33"/>
  <c r="G26" i="33"/>
  <c r="G30" i="33" l="1"/>
  <c r="Y6" i="32" l="1"/>
  <c r="K34" i="33" l="1"/>
  <c r="E34" i="33"/>
  <c r="O23" i="6"/>
  <c r="K25" i="33" l="1"/>
  <c r="Y37" i="1"/>
  <c r="Y49" i="1"/>
  <c r="K13" i="6"/>
  <c r="K18" i="6"/>
  <c r="Y51" i="1"/>
  <c r="Y42" i="1"/>
  <c r="AL13" i="3"/>
  <c r="K21" i="33"/>
  <c r="K15" i="6"/>
  <c r="Y39" i="1"/>
  <c r="AL17" i="3"/>
  <c r="K28" i="33"/>
  <c r="I13" i="16"/>
  <c r="Y26" i="1"/>
  <c r="Y20" i="1"/>
  <c r="K12" i="6"/>
  <c r="AL15" i="3"/>
  <c r="I9" i="15"/>
  <c r="AL23" i="3"/>
  <c r="Y41" i="1"/>
  <c r="Y47" i="1"/>
  <c r="Y18" i="1"/>
  <c r="K14" i="6"/>
  <c r="AL14" i="3"/>
  <c r="Y29" i="1"/>
  <c r="I11" i="15"/>
  <c r="K26" i="33"/>
  <c r="K24" i="33"/>
  <c r="Y21" i="1"/>
  <c r="Y17" i="1"/>
  <c r="K11" i="6"/>
  <c r="I12" i="15"/>
  <c r="K14" i="33"/>
  <c r="K15" i="33"/>
  <c r="K12" i="33"/>
  <c r="Y19" i="1"/>
  <c r="Y15" i="1"/>
  <c r="Y45" i="1"/>
  <c r="Y23" i="1"/>
  <c r="Y34" i="1"/>
  <c r="AL19" i="3"/>
  <c r="Y27" i="1"/>
  <c r="Y12" i="1"/>
  <c r="K27" i="33"/>
  <c r="K22" i="33"/>
  <c r="Y11" i="1"/>
  <c r="Y40" i="1"/>
  <c r="Y24" i="1"/>
  <c r="Y30" i="1"/>
  <c r="AL18" i="3"/>
  <c r="Y46" i="1"/>
  <c r="AL12" i="3"/>
  <c r="AL16" i="3"/>
  <c r="K16" i="6"/>
  <c r="K17" i="6"/>
  <c r="I14" i="16"/>
  <c r="K23" i="33"/>
  <c r="K18" i="33"/>
  <c r="Y38" i="1"/>
  <c r="K17" i="33"/>
  <c r="K20" i="33"/>
  <c r="K19" i="33"/>
  <c r="Y28" i="1"/>
  <c r="Y50" i="1"/>
  <c r="Y22" i="1"/>
  <c r="Y13" i="1"/>
  <c r="AL21" i="3"/>
  <c r="AL20" i="3"/>
  <c r="Y48" i="1"/>
  <c r="K16" i="33"/>
  <c r="K29" i="33"/>
  <c r="K10" i="6"/>
  <c r="I12" i="16"/>
  <c r="Y35" i="1"/>
  <c r="Y14" i="1"/>
  <c r="Y43" i="1"/>
  <c r="Y16" i="1"/>
  <c r="AL22" i="3"/>
  <c r="Y36" i="1"/>
  <c r="Y25" i="1"/>
  <c r="Y44" i="1"/>
  <c r="K13" i="33"/>
  <c r="AL27" i="3" l="1"/>
  <c r="I15" i="16"/>
  <c r="K30" i="33"/>
  <c r="K19" i="6"/>
  <c r="Y31" i="1"/>
  <c r="Y33" i="1" s="1"/>
  <c r="Y53" i="1" s="1"/>
  <c r="G37" i="9"/>
  <c r="G64" i="9" s="1"/>
  <c r="I37" i="9"/>
  <c r="N37" i="9"/>
  <c r="N64" i="9" s="1"/>
  <c r="P37" i="9"/>
  <c r="P64" i="9" s="1"/>
  <c r="W10" i="9" l="1"/>
  <c r="W13" i="9" s="1"/>
  <c r="X10" i="9" l="1"/>
  <c r="X13" i="9" s="1"/>
  <c r="E37" i="9" l="1"/>
  <c r="E64" i="9" s="1"/>
  <c r="L37" i="9"/>
  <c r="L64" i="9" s="1"/>
  <c r="XFC64" i="9" l="1"/>
  <c r="I10" i="15" l="1"/>
  <c r="I13" i="15" s="1"/>
  <c r="U58" i="11" l="1"/>
  <c r="K44" i="11"/>
  <c r="U51" i="11"/>
  <c r="U57" i="11"/>
  <c r="K24" i="11"/>
  <c r="K19" i="11"/>
  <c r="K59" i="11"/>
  <c r="K56" i="11"/>
  <c r="U14" i="11"/>
  <c r="G12" i="15"/>
  <c r="K30" i="11"/>
  <c r="K41" i="11"/>
  <c r="K28" i="11"/>
  <c r="U16" i="11"/>
  <c r="U15" i="11"/>
  <c r="K54" i="11"/>
  <c r="K58" i="11"/>
  <c r="U55" i="11"/>
  <c r="G11" i="15"/>
  <c r="G10" i="15"/>
  <c r="K63" i="11"/>
  <c r="K64" i="11"/>
  <c r="K62" i="11"/>
  <c r="K23" i="11"/>
  <c r="U61" i="11"/>
  <c r="K20" i="11"/>
  <c r="K49" i="11"/>
  <c r="K45" i="11"/>
  <c r="K27" i="11"/>
  <c r="K52" i="11"/>
  <c r="K46" i="11"/>
  <c r="K22" i="11"/>
  <c r="U44" i="11"/>
  <c r="U53" i="11"/>
  <c r="U12" i="11"/>
  <c r="U49" i="11"/>
  <c r="G9" i="15"/>
  <c r="K32" i="11"/>
  <c r="U62" i="11"/>
  <c r="K61" i="11"/>
  <c r="U60" i="11"/>
  <c r="K25" i="11"/>
  <c r="K57" i="11"/>
  <c r="K48" i="11"/>
  <c r="K53" i="11"/>
  <c r="K50" i="11"/>
  <c r="U56" i="11"/>
  <c r="U42" i="11"/>
  <c r="U45" i="11"/>
  <c r="U13" i="11"/>
  <c r="U48" i="11"/>
  <c r="U54" i="11"/>
  <c r="U41" i="11"/>
  <c r="U50" i="11"/>
  <c r="U17" i="11"/>
  <c r="K31" i="11"/>
  <c r="U63" i="11"/>
  <c r="K33" i="11"/>
  <c r="K60" i="11"/>
  <c r="U59" i="11"/>
  <c r="U11" i="11"/>
  <c r="K43" i="11"/>
  <c r="K29" i="11"/>
  <c r="K42" i="11"/>
  <c r="K47" i="11"/>
  <c r="K51" i="11"/>
  <c r="K11" i="11"/>
  <c r="K26" i="11"/>
  <c r="K55" i="11"/>
  <c r="U43" i="11"/>
  <c r="U46" i="11"/>
  <c r="U47" i="11"/>
  <c r="U52" i="11"/>
  <c r="K39" i="11" l="1"/>
  <c r="K40" i="11" s="1"/>
  <c r="K68" i="11" s="1"/>
  <c r="U68" i="11"/>
  <c r="G1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Akbar Iranshahi</author>
  </authors>
  <commentList>
    <comment ref="I9" authorId="0" shapeId="0" xr:uid="{9F4B1960-4A49-4F28-9FCE-59420F0F74D3}">
      <text>
        <r>
          <rPr>
            <b/>
            <sz val="9"/>
            <color indexed="81"/>
            <rFont val="Tahoma"/>
            <family val="2"/>
          </rPr>
          <t>Ali Akbar Iranshahi:</t>
        </r>
        <r>
          <rPr>
            <sz val="9"/>
            <color indexed="81"/>
            <rFont val="Tahoma"/>
            <family val="2"/>
          </rPr>
          <t xml:space="preserve">
از حاصل تقسیم ستون
E  
بر مجموع کل دارایی محاسبه می شود
</t>
        </r>
      </text>
    </comment>
  </commentList>
</comments>
</file>

<file path=xl/sharedStrings.xml><?xml version="1.0" encoding="utf-8"?>
<sst xmlns="http://schemas.openxmlformats.org/spreadsheetml/2006/main" count="1118" uniqueCount="407">
  <si>
    <t>نام شرکت</t>
  </si>
  <si>
    <t>تغییرات طی دوره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</si>
  <si>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</si>
  <si>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</si>
  <si>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</si>
  <si>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</si>
  <si>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</si>
  <si>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</si>
  <si>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</si>
  <si>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</si>
  <si>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</si>
  <si>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</si>
  <si>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</si>
  <si>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</si>
  <si>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</si>
  <si>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</si>
  <si>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قیمت بازار هر ورقه</t>
  </si>
  <si>
    <t>بله</t>
  </si>
  <si>
    <t>شماره حساب</t>
  </si>
  <si>
    <t>مبلغ</t>
  </si>
  <si>
    <t>افزایش</t>
  </si>
  <si>
    <t>کاهش</t>
  </si>
  <si>
    <t>صورت وضعیت درآمدها</t>
  </si>
  <si>
    <t>توضیحات</t>
  </si>
  <si>
    <t>درآمد سود</t>
  </si>
  <si>
    <t>هزینه تنزیل</t>
  </si>
  <si>
    <t>خالص درآمد</t>
  </si>
  <si>
    <t>ارزش دفتری</t>
  </si>
  <si>
    <t>درآمد سود سهام</t>
  </si>
  <si>
    <t>درآمد فروش</t>
  </si>
  <si>
    <t>درآمد سود اوراق</t>
  </si>
  <si>
    <t>جمع</t>
  </si>
  <si>
    <t>پذیرفته شده در بورس یا فرابورس</t>
  </si>
  <si>
    <t>تاریخ انتشار اوراق</t>
  </si>
  <si>
    <t>سپرده های بانکی</t>
  </si>
  <si>
    <t>صورت وضعیت پرتفوی</t>
  </si>
  <si>
    <t>شرح</t>
  </si>
  <si>
    <t>سهام</t>
  </si>
  <si>
    <t>ریال</t>
  </si>
  <si>
    <t>2-2- درآمد حاصل از سرمایه گذاری در اوراق بهادار با درآمد ثابت:</t>
  </si>
  <si>
    <t>اوراق</t>
  </si>
  <si>
    <t xml:space="preserve">1- سرمایه گذاری ها </t>
  </si>
  <si>
    <t>یادداشت</t>
  </si>
  <si>
    <t xml:space="preserve">سرمایه گذاری در سهام و حق تقدم سهام </t>
  </si>
  <si>
    <t>1-1</t>
  </si>
  <si>
    <t xml:space="preserve">سرمایه گذاری در اوراق بهادر با درآمد ثابت </t>
  </si>
  <si>
    <t>1-2</t>
  </si>
  <si>
    <t xml:space="preserve">سرمایه گذاری در سپرده های بانکی </t>
  </si>
  <si>
    <t>1-3</t>
  </si>
  <si>
    <t>2-1 درآمد حاصل از سرمایه گذاری در سهام و حق تقدم:</t>
  </si>
  <si>
    <t xml:space="preserve">  1-1-سرمایه‌گذاری در سهام و حق تقدم سهام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</si>
  <si>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1-2-سرمایه‌گذاری در اوراق بهادار با درآمد ثابت یا علی‌الحساب</t>
  </si>
  <si>
    <t>2-2</t>
  </si>
  <si>
    <t>درصد</t>
  </si>
  <si>
    <t xml:space="preserve">نرخ سود علی الحساب </t>
  </si>
  <si>
    <t>یاداشت 2-1-2</t>
  </si>
  <si>
    <t>یاداشت 1-2-2</t>
  </si>
  <si>
    <t>صندوق سرمایه گذاری مشترک گنجینه مهر</t>
  </si>
  <si>
    <t>صندوق سرمایه‌گذاری مشترک گنجینه مهر</t>
  </si>
  <si>
    <t>توسعه‌معادن‌وفلزات‌</t>
  </si>
  <si>
    <t>فولاد کاوه جنوب کیش</t>
  </si>
  <si>
    <t>معدنی‌وصنعتی‌چادرملو</t>
  </si>
  <si>
    <t>1404/02/07</t>
  </si>
  <si>
    <t>بانک سپه آپادانا</t>
  </si>
  <si>
    <t>3130004916250</t>
  </si>
  <si>
    <t>مشخصات</t>
  </si>
  <si>
    <t>نرخ سود</t>
  </si>
  <si>
    <t xml:space="preserve"> ریال </t>
  </si>
  <si>
    <t xml:space="preserve">ریال </t>
  </si>
  <si>
    <t>نام سهام</t>
  </si>
  <si>
    <t>اطلاعات مجمع</t>
  </si>
  <si>
    <t>تاریخ تشکیل مجمع</t>
  </si>
  <si>
    <t>سود متعلق به 
هر سهم</t>
  </si>
  <si>
    <t>جمع درآمد سود سهام</t>
  </si>
  <si>
    <t>خالص درآمد سود سهام</t>
  </si>
  <si>
    <t>جمع درآمد
 سود سهام</t>
  </si>
  <si>
    <t>یاداشت 1-1-2</t>
  </si>
  <si>
    <t>یاداشت 3-1-2</t>
  </si>
  <si>
    <t>سرمایه گذاری تامین اجتماعی</t>
  </si>
  <si>
    <t>درآمد حاصل از سرمایه‌گذاری در سهام و حق‌تقدم سهام</t>
  </si>
  <si>
    <t>درآمد حاصل از سرمایه‌گذاری در اوراق بهادار با درآمد ثابت</t>
  </si>
  <si>
    <t>2-2-1-درآمد حاصل از سود اوراق بهادار:</t>
  </si>
  <si>
    <t>2-1-1-درآمد حاصل از سود سهام:</t>
  </si>
  <si>
    <t>دامداری تلیسه نمونه</t>
  </si>
  <si>
    <t>اجاره دومینو14040208</t>
  </si>
  <si>
    <t>ریل پرداز نو آفرین</t>
  </si>
  <si>
    <t>مرابحه عام دولت73-ش.خ0402</t>
  </si>
  <si>
    <t>1404/02/18</t>
  </si>
  <si>
    <t>نفت سپاهان</t>
  </si>
  <si>
    <t>گروه مدیریت سرمایه گذاری امید</t>
  </si>
  <si>
    <t>پالایش نفت تبریز</t>
  </si>
  <si>
    <t>کالسیمین‌</t>
  </si>
  <si>
    <t>نام سپرده بانکی</t>
  </si>
  <si>
    <t>طی ماه</t>
  </si>
  <si>
    <t>از ابتدای سال مالی تا پایان ماه</t>
  </si>
  <si>
    <t>نام سپرده</t>
  </si>
  <si>
    <t>سود سپرده بانکی</t>
  </si>
  <si>
    <t>یاداشت 1-3-2</t>
  </si>
  <si>
    <t>باسلام؛</t>
  </si>
  <si>
    <t>مدیر صندوق</t>
  </si>
  <si>
    <t>امضا</t>
  </si>
  <si>
    <t>شرکت تامین سرمایه امید (سهامی عام)</t>
  </si>
  <si>
    <t>به نمایندگی</t>
  </si>
  <si>
    <t>آهن و فولاد غدیر ایرانیان</t>
  </si>
  <si>
    <t>101310810707074771</t>
  </si>
  <si>
    <t>بانک خاورمیانه نیایش</t>
  </si>
  <si>
    <t>نسبت
 به کل دارایی‌ها</t>
  </si>
  <si>
    <t>سود ( زیان)
 ناشی از فروش</t>
  </si>
  <si>
    <t>نسبت به کل دارایی‌های 
صندوق</t>
  </si>
  <si>
    <t>نسبت به کل دارایی‌ها</t>
  </si>
  <si>
    <t>تعداد سهام متعلقه 
درتاریخ مجمع</t>
  </si>
  <si>
    <t>سود (زیان) ناشی از تغییر قیمت</t>
  </si>
  <si>
    <t>1401/09/30</t>
  </si>
  <si>
    <t>درآمد(هزینه) تغییر ارزش</t>
  </si>
  <si>
    <t>درآمد (هزینه)تغییر ارزش</t>
  </si>
  <si>
    <t>نسبت سود به
 میانگین سپرده</t>
  </si>
  <si>
    <t>2-3-1- سودسپرده بانکی:</t>
  </si>
  <si>
    <t>صنایع فروآلیاژ ایران</t>
  </si>
  <si>
    <t>کویر تایر</t>
  </si>
  <si>
    <t>2-4- سایر درآمدها وهزینه ها:</t>
  </si>
  <si>
    <t>سرمایه‌گذاری‌ سپه‌</t>
  </si>
  <si>
    <t>بانک پاسارگاد جهان کودک</t>
  </si>
  <si>
    <t>2908100160353151</t>
  </si>
  <si>
    <t>290303160353151</t>
  </si>
  <si>
    <t>خرید/ افزایش سرمایه طی دوره</t>
  </si>
  <si>
    <t>مدیریت انرژی امید  تابان هور</t>
  </si>
  <si>
    <t>نسبت  به کل دارایی ها</t>
  </si>
  <si>
    <t>نسبت به کل درآمدها</t>
  </si>
  <si>
    <t>اطلاعات سپرده بانکی</t>
  </si>
  <si>
    <t>بانک مسکن استاد مطهری غربی</t>
  </si>
  <si>
    <t>5600931333597</t>
  </si>
  <si>
    <t xml:space="preserve">2-3- درآمد حاصل از سرمایه‌گذاری در سپرده بانکی </t>
  </si>
  <si>
    <t>تنزیل سود بانکی</t>
  </si>
  <si>
    <t>بازرگانی و تولیدی مرجان کار</t>
  </si>
  <si>
    <t>سیمان‌هرمزگان‌</t>
  </si>
  <si>
    <t>پالایش نفت تهران</t>
  </si>
  <si>
    <t>سیمان‌خاش‌</t>
  </si>
  <si>
    <t>تعدیل کارمزد کارگزار</t>
  </si>
  <si>
    <t>توسعه صنایع و معادن کوثر</t>
  </si>
  <si>
    <t>پتروشیمی خراسان</t>
  </si>
  <si>
    <t>بانک ملت الهیه</t>
  </si>
  <si>
    <t>9872077095</t>
  </si>
  <si>
    <t>بانک سپه قندی غربی</t>
  </si>
  <si>
    <t>بانک سپه جمالزاده جنوبي</t>
  </si>
  <si>
    <t>3130072426046</t>
  </si>
  <si>
    <t>3130072698512</t>
  </si>
  <si>
    <t>سایر درآمدها</t>
  </si>
  <si>
    <t>گواهی سپرده  بانکی</t>
  </si>
  <si>
    <t>تاریخ افتتاح</t>
  </si>
  <si>
    <t>نرخ سود علی الحساب</t>
  </si>
  <si>
    <t>نرخ شکست</t>
  </si>
  <si>
    <t>خالص ارزش</t>
  </si>
  <si>
    <t>افزایش طی دوره</t>
  </si>
  <si>
    <t>کاهش طی دوره</t>
  </si>
  <si>
    <t>درصد به کل</t>
  </si>
  <si>
    <t>فروش</t>
  </si>
  <si>
    <t xml:space="preserve"> دارایی‌ها</t>
  </si>
  <si>
    <t>خیر</t>
  </si>
  <si>
    <t xml:space="preserve">گواهی سپرده بانک ملت </t>
  </si>
  <si>
    <t>گواهی سپرده بانک ملت</t>
  </si>
  <si>
    <t xml:space="preserve"> </t>
  </si>
  <si>
    <t>9915281645</t>
  </si>
  <si>
    <t>بانک سپه آپادانا - 3130004916250</t>
  </si>
  <si>
    <t>بانک خاورمیانه نیایش - 101310810707074771</t>
  </si>
  <si>
    <t>بانک پاسارگاد جهان کودک - 2908100160353151</t>
  </si>
  <si>
    <t>بانک سپه جمالزاده جنوبي - 3130072698512</t>
  </si>
  <si>
    <t>بانک ملت نارنجستان پاسداران</t>
  </si>
  <si>
    <t>ح . معدنی‌وصنعتی‌چادرملو</t>
  </si>
  <si>
    <t>سنگ آهن گهرزمین</t>
  </si>
  <si>
    <t>پرتو بار فرابر خلیج فارس</t>
  </si>
  <si>
    <t>1402/07/04</t>
  </si>
  <si>
    <t>گواهی سپرده بانک ملت 4027369493</t>
  </si>
  <si>
    <t>بانک ملت نارنجستان پاسداران - 9915281645</t>
  </si>
  <si>
    <t>بانک تجارت کار</t>
  </si>
  <si>
    <t>11146562</t>
  </si>
  <si>
    <t xml:space="preserve">1-3-2- سرمایه گذاری در گواهی سپرده بانکی </t>
  </si>
  <si>
    <t>صکوک اجاره فولاد605-بدون ضامن</t>
  </si>
  <si>
    <t>صکوک مرابحه صایپا049-3ماهه 18%</t>
  </si>
  <si>
    <t>صکوک اجاره کگل509-بدون ضامن</t>
  </si>
  <si>
    <t>1406/05/22</t>
  </si>
  <si>
    <t>1404/09/23</t>
  </si>
  <si>
    <t>1401/09/02</t>
  </si>
  <si>
    <t>1405/09/02</t>
  </si>
  <si>
    <t>بانک رفاه آپادانا</t>
  </si>
  <si>
    <t>363961033</t>
  </si>
  <si>
    <t>گواهی سپرده بانک ملت 40210449312</t>
  </si>
  <si>
    <t>گواهی سپرده بانک ملت ۴۰۲۱۰۱۱۸۶۲۰</t>
  </si>
  <si>
    <t>1402/09/18</t>
  </si>
  <si>
    <t>1402/09/11</t>
  </si>
  <si>
    <t xml:space="preserve">1-3-2-سرمایه گذاری درگواهی سپرده های بانکی </t>
  </si>
  <si>
    <t>بانک تجارت کار -  11146562</t>
  </si>
  <si>
    <t>1402/06/27</t>
  </si>
  <si>
    <t>1402/04/21</t>
  </si>
  <si>
    <t>1402/04/20</t>
  </si>
  <si>
    <t xml:space="preserve">کد </t>
  </si>
  <si>
    <t>ردیف فروش</t>
  </si>
  <si>
    <t xml:space="preserve">سود </t>
  </si>
  <si>
    <t xml:space="preserve"> گواهی سپرده بانک ملت - 40210449312</t>
  </si>
  <si>
    <t xml:space="preserve"> گواهی سپرده بانک ملت - 40210118620</t>
  </si>
  <si>
    <t xml:space="preserve"> گواهی سپرده بانک ملت - 4027369493</t>
  </si>
  <si>
    <t xml:space="preserve"> گواهی سپرده بانک ملت - 4026890971</t>
  </si>
  <si>
    <t xml:space="preserve"> گواهی سپرده بانک ملت - 4024280032</t>
  </si>
  <si>
    <t xml:space="preserve"> گواهی سپرده بانک ملت - 4024272528</t>
  </si>
  <si>
    <t>پتروشیمی جم پیلن</t>
  </si>
  <si>
    <t>صبا فولاد خلیج فارس</t>
  </si>
  <si>
    <t>صکوک مرابحه پترو605-3ماهه23%</t>
  </si>
  <si>
    <t>1406/05/24</t>
  </si>
  <si>
    <t>1402/10/05</t>
  </si>
  <si>
    <t>بانک رفاه آپادانا - 363961033</t>
  </si>
  <si>
    <t xml:space="preserve"> گواهی سپرده بانک ملت - 40211097620</t>
  </si>
  <si>
    <t>51-70</t>
  </si>
  <si>
    <t>42-40</t>
  </si>
  <si>
    <t>43-0</t>
  </si>
  <si>
    <t>آنتی بیوتیک سازی ایران</t>
  </si>
  <si>
    <t>ص مرابحه خودرو041- 3ماهه 18%</t>
  </si>
  <si>
    <t>1404/01/13</t>
  </si>
  <si>
    <t>1402/11/01</t>
  </si>
  <si>
    <t>بانک سپه بلوار کشاورز - 3130095373758</t>
  </si>
  <si>
    <t>بانک سپه کریمخان زند - 3130096974772</t>
  </si>
  <si>
    <t>گواهی سپرده بانک ملت -  40211677072</t>
  </si>
  <si>
    <t>تامین سرمایه خلیج فارس</t>
  </si>
  <si>
    <t>صکوک مرابحه بهمن 052-3ماهه18%</t>
  </si>
  <si>
    <t>1401/02/17</t>
  </si>
  <si>
    <t>1405/02/17</t>
  </si>
  <si>
    <t>فرابورس ایران</t>
  </si>
  <si>
    <t>نورایستا پلاستیک</t>
  </si>
  <si>
    <t>بیمه اتکایی ایران معین</t>
  </si>
  <si>
    <t>نرخ سود اسمی</t>
  </si>
  <si>
    <t>نرخ سود مؤثر</t>
  </si>
  <si>
    <t>نام اوراق بهادار</t>
  </si>
  <si>
    <t xml:space="preserve">قیمت پایانی  </t>
  </si>
  <si>
    <t xml:space="preserve">قیمت تعدیل شده </t>
  </si>
  <si>
    <t>درصد تعدیل</t>
  </si>
  <si>
    <t>خالص ارزش فروش تعدیل شده</t>
  </si>
  <si>
    <t>دلیل تعدیل</t>
  </si>
  <si>
    <t>سایر</t>
  </si>
  <si>
    <t xml:space="preserve">1-3-سرمایه گذاری در سپرده بانکی </t>
  </si>
  <si>
    <t>2- درآمد حاصل از سرمایه گذاری ها</t>
  </si>
  <si>
    <t>درصد از کل درآمدها</t>
  </si>
  <si>
    <t>درصد از کل دارایی‌ها</t>
  </si>
  <si>
    <t>3-2</t>
  </si>
  <si>
    <t>درآمد حاصل از سرمایه‌گذاری در سپرده بانکی و گواهی سپرده</t>
  </si>
  <si>
    <t>4-2</t>
  </si>
  <si>
    <t xml:space="preserve">2-3- درآمد حاصل از سرمایه­گذاری در سپرده بانکی و گواهی سپرده: </t>
  </si>
  <si>
    <t>تاریخ دریافت سود</t>
  </si>
  <si>
    <t>2-1-3-درآمد حاصل از فروش اوراق بهادار :</t>
  </si>
  <si>
    <t>2-1-2-درآمد حاصل از تغییر قیمت اوراق بهادار:</t>
  </si>
  <si>
    <t>تولیدی برنا باطری</t>
  </si>
  <si>
    <t>تولیدی مخازن گازطبیعی آسیاناما</t>
  </si>
  <si>
    <t>فرآورده های دامی ولبنی دالاهو</t>
  </si>
  <si>
    <t>نساجی بابکان</t>
  </si>
  <si>
    <t>فولاد سیرجان ایرانیان</t>
  </si>
  <si>
    <t>دارویی و نهاده های زاگرس دارو</t>
  </si>
  <si>
    <t>مرابحه جهان ستاره آریا071024</t>
  </si>
  <si>
    <t>1403/10/24</t>
  </si>
  <si>
    <t>1407/10/24</t>
  </si>
  <si>
    <t>نقل به صفحه بعد</t>
  </si>
  <si>
    <t>نقل از صفحه قبل</t>
  </si>
  <si>
    <t>1403/11/30</t>
  </si>
  <si>
    <t>ح . توسعه‌معادن‌وفلزات‌</t>
  </si>
  <si>
    <t>نساجی هدیه البرز مشهد</t>
  </si>
  <si>
    <t>صکوک مرابحه کگل711-3ماهه23%</t>
  </si>
  <si>
    <t>مرابحه صالح چوب سپاهان071114</t>
  </si>
  <si>
    <t>مرابحه کیمیا پلی استرقم071108</t>
  </si>
  <si>
    <t>1403/11/01</t>
  </si>
  <si>
    <t>1407/11/20</t>
  </si>
  <si>
    <t>1407/11/14</t>
  </si>
  <si>
    <t>1407/11/08</t>
  </si>
  <si>
    <t>مرابحه عام دولت199-ش.خ051030</t>
  </si>
  <si>
    <t>1405/10/30</t>
  </si>
  <si>
    <t xml:space="preserve"> بانک خاورمیانه نیایش </t>
  </si>
  <si>
    <t xml:space="preserve"> بانک ملت گلستان پاسداران </t>
  </si>
  <si>
    <t xml:space="preserve"> بانک رفاه آپادانا </t>
  </si>
  <si>
    <t>بانک صادرات</t>
  </si>
  <si>
    <t xml:space="preserve"> بانک مسکن استاد مطهری غربی </t>
  </si>
  <si>
    <t>1404/01/31</t>
  </si>
  <si>
    <t>1404/01/30</t>
  </si>
  <si>
    <t xml:space="preserve">نقل به صحفه بعد </t>
  </si>
  <si>
    <t xml:space="preserve">نقل از صفحه قبل </t>
  </si>
  <si>
    <t>1404/02/31</t>
  </si>
  <si>
    <t>سرمایه گذاری مهر</t>
  </si>
  <si>
    <t>ح .بیمه ایران - معین</t>
  </si>
  <si>
    <t xml:space="preserve">  بانک سپه</t>
  </si>
  <si>
    <t>بانک گردشگری</t>
  </si>
  <si>
    <t>1404/02/30</t>
  </si>
  <si>
    <t>1404/02/22</t>
  </si>
  <si>
    <t>1404/02/23</t>
  </si>
  <si>
    <t xml:space="preserve">صورت وضعیت درآمدها </t>
  </si>
  <si>
    <t>1-3-2-مبالغ تخصیص یافته بابت خرید و نگهداری اوراق بهادار با درآمد ثابت (نرخ سود ترجیحی)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</si>
  <si>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</si>
  <si>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</si>
  <si>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</si>
  <si>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</si>
  <si>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</si>
  <si>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</si>
  <si>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</t>
  </si>
  <si>
    <t>میانگین نرخ بازده تا سررسید قراردادهای منعقده</t>
  </si>
  <si>
    <t>شرکت تامین سرمایه امید</t>
  </si>
  <si>
    <t>*به تفکیک هر یک از صندوق های سرمایه گذاری اختصاصی بازارگردانی طرف قرارداد افشا گردد.</t>
  </si>
  <si>
    <t>پویا</t>
  </si>
  <si>
    <t>گروه توسعه مالی مهرآیندگان</t>
  </si>
  <si>
    <t>مرابحه بازرگانی نیلپر080318</t>
  </si>
  <si>
    <t>صکوک اجاره آپادانا83-3ماهه23%</t>
  </si>
  <si>
    <t>1408/03/18</t>
  </si>
  <si>
    <t>1408/03/11</t>
  </si>
  <si>
    <t>1404/03/17</t>
  </si>
  <si>
    <t>1404/03/20</t>
  </si>
  <si>
    <t>1404/03/06</t>
  </si>
  <si>
    <t>-</t>
  </si>
  <si>
    <t>1404/04/31</t>
  </si>
  <si>
    <t>مرابحه عام دولت207-ش.خ060614</t>
  </si>
  <si>
    <t>1403/12/14</t>
  </si>
  <si>
    <t>1406/06/14</t>
  </si>
  <si>
    <t>بانک شهر</t>
  </si>
  <si>
    <t>1404/04/29</t>
  </si>
  <si>
    <t>1404/04/28</t>
  </si>
  <si>
    <t>1404/04/23</t>
  </si>
  <si>
    <t>1404/04/18</t>
  </si>
  <si>
    <t>1404/04/17</t>
  </si>
  <si>
    <t>1404/04/21</t>
  </si>
  <si>
    <t>ح.تولیدی مخازن گازطبیعی آسیاناما</t>
  </si>
  <si>
    <t>مرابحه عام دولت228-ش.خ070521</t>
  </si>
  <si>
    <t>مرابحه عام دولت224-ش.خ070531</t>
  </si>
  <si>
    <t>مرابحه کویر تایر051105</t>
  </si>
  <si>
    <t>1404/05/21</t>
  </si>
  <si>
    <t>1407/05/21</t>
  </si>
  <si>
    <t>1407/05/31</t>
  </si>
  <si>
    <t>1404/05/05</t>
  </si>
  <si>
    <t>1405/11/05</t>
  </si>
  <si>
    <t>اوراق بهاداری که ارزش آنها در تاریخ گزارش تعدیل شده است</t>
  </si>
  <si>
    <t>مرابحه عام دولت231-ش.خ060825</t>
  </si>
  <si>
    <t>1406/08/25</t>
  </si>
  <si>
    <t>سپرده کوتاه مدت بانک سپه آپادانا</t>
  </si>
  <si>
    <t>سپرده کوتاه مدت بانک ملت گلستان پاسداران</t>
  </si>
  <si>
    <t>سپرده کوتاه مدت بانک رفاه آپادانا</t>
  </si>
  <si>
    <t>سپرده کوتاه مدت بانک صادرات تهرانپارس فلکه اول</t>
  </si>
  <si>
    <t>سپرده بلند مدت بانک گردشگری گلوبندک</t>
  </si>
  <si>
    <t>سپرده بلند مدت بانک شهر آیت الله کاشانی</t>
  </si>
  <si>
    <t>اوراق مرابحه کویر تایر051105</t>
  </si>
  <si>
    <t>مرابحه عام دولت234-ش.خ070808</t>
  </si>
  <si>
    <t>1404/07/08</t>
  </si>
  <si>
    <t>1407/08/08</t>
  </si>
  <si>
    <t>1404/05/12</t>
  </si>
  <si>
    <t>1404/06/12</t>
  </si>
  <si>
    <t>1404/07/15</t>
  </si>
  <si>
    <t>1404/05/14</t>
  </si>
  <si>
    <t>1404/05/15</t>
  </si>
  <si>
    <t>ح . سرمایه‌گذاری‌ سپه‌</t>
  </si>
  <si>
    <t>ح . س. توسعه گوهران امید</t>
  </si>
  <si>
    <t>مرابحه پردیس صنعت امید080817</t>
  </si>
  <si>
    <t>1404/08/17</t>
  </si>
  <si>
    <t>1408/08/17</t>
  </si>
  <si>
    <t xml:space="preserve"> بانک تجارت </t>
  </si>
  <si>
    <t xml:space="preserve">سپرده کوتاه مدت بانک تجارت </t>
  </si>
  <si>
    <t>1404/08/04</t>
  </si>
  <si>
    <t>ح . سیمان‌هرمزگان‌</t>
  </si>
  <si>
    <t>گروه مالی نماد غدیر(سهامی عام)</t>
  </si>
  <si>
    <t>هامون نایزه</t>
  </si>
  <si>
    <t>ح.گروه مدیریت سرمایه گذار امید</t>
  </si>
  <si>
    <t>سرمایه گذاری توسعه گوهران امید</t>
  </si>
  <si>
    <t>مرابحه فرش مشهد14080929</t>
  </si>
  <si>
    <t>مرابحه عام دولت254-ش.خ070911</t>
  </si>
  <si>
    <t>1404/09/29</t>
  </si>
  <si>
    <t>1404/09/11</t>
  </si>
  <si>
    <t>1408/09/29</t>
  </si>
  <si>
    <t>1407/09/11</t>
  </si>
  <si>
    <t>0.00%</t>
  </si>
  <si>
    <t>ح . سنگ آهن گهرزمین</t>
  </si>
  <si>
    <t>سپرده کوتاه مدت بانک خاورمیانه سعادت آباد</t>
  </si>
  <si>
    <t>سپرده بانک پاسارگاد شعبه جهان کودک</t>
  </si>
  <si>
    <t>معین برای سایر درآمدهای تنزیل سود بانک</t>
  </si>
  <si>
    <t xml:space="preserve"> صکوک اوراق مرابحه پردیس صنعت امید080817 </t>
  </si>
  <si>
    <t>صکوک مرابحه بهمن052 طبق الحاقیه2815</t>
  </si>
  <si>
    <t>برای ماه منتهی به 1404/10/30</t>
  </si>
  <si>
    <t>1404/10/30</t>
  </si>
  <si>
    <t>آلیاژ گستر هامون</t>
  </si>
  <si>
    <t>پتروشیمی اروند</t>
  </si>
  <si>
    <t>مرابحه پیشروصالح کاشمر14081022</t>
  </si>
  <si>
    <t>1404/10/22</t>
  </si>
  <si>
    <t>1408/10/22</t>
  </si>
  <si>
    <t>1404/10/23</t>
  </si>
  <si>
    <t xml:space="preserve"> مرابحه عام دولت254-ش.خ070911 </t>
  </si>
  <si>
    <t xml:space="preserve">مرابحه فرش مشهد14080929 </t>
  </si>
  <si>
    <t>صندوق سرمایه‌گذاری در اوراق بهادار با درآمد ثابت گنجینه مهر</t>
  </si>
  <si>
    <t>دارندگان محترم واحدهای صندوق سرمایه‌گذاری در اوراق بهادار با درآمد ثابت گنجینه مهر</t>
  </si>
  <si>
    <t>صندوق سرمایه گذاری در اوراق بهادار با درآمد ثابت گنجینه مهر</t>
  </si>
  <si>
    <t>برای ماه منتهی به 1404/11/30</t>
  </si>
  <si>
    <t>1404/11/30</t>
  </si>
  <si>
    <t>1403/10/30</t>
  </si>
  <si>
    <t>از ابتدای سال مالی تا پایان بهمن ماه 1404</t>
  </si>
  <si>
    <t>طی بهمن ماه  1404</t>
  </si>
  <si>
    <t>احتراماً گزارش پرتفوی صندوق سرمایه گذاریدر اوراق بهادار با درآمد ثابت گنجینه مهر برای ماه منتهی به 1404/11/30 در اجرای مفاد ماده 40 اساسنامه صندوق (ابلاغیه شماره 12020268 ) بر اساس سوابق، مدارک و اطلاعات موجود در خصوص عملیات صندوق تهیه گردیده و به شرح پیوست ارائه می‌گردد.</t>
  </si>
  <si>
    <t>کارخانجات تولیدی نیروترانسفو</t>
  </si>
  <si>
    <t>صکوک مرابحه کگل81-3ماهه23%</t>
  </si>
  <si>
    <t>مرابحه عام دولت265-ش.خ070430</t>
  </si>
  <si>
    <t>1404/11/20</t>
  </si>
  <si>
    <t>1408/11/20</t>
  </si>
  <si>
    <t>1407/04/30</t>
  </si>
  <si>
    <t>10.00%</t>
  </si>
  <si>
    <t>1.57%</t>
  </si>
  <si>
    <t>8.89%</t>
  </si>
  <si>
    <t>9.95%</t>
  </si>
  <si>
    <t>طی بهمن ماه 1404</t>
  </si>
  <si>
    <t>1404/11/25</t>
  </si>
  <si>
    <t>1404/11/19</t>
  </si>
  <si>
    <t>علی پازکی</t>
  </si>
  <si>
    <t>طی دی ماه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</si>
</sst>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3" formatCode="_(* #,##0.00_);_(* \(#,##0.00\);_(* &quot;-&quot;??_);_(@_)"/>
    <numFmt numFmtId="164" formatCode="_ * #,##0_-_ ;_ * #,##0\-_ ;_ * &quot;-&quot;_-_ ;_ @_ "/>
    <numFmt numFmtId="165" formatCode="_ * #,##0.00_-_ر_ي_ا_ل_ ;_ * #,##0.00\-_ر_ي_ا_ل_ ;_ * &quot;-&quot;??_-_ر_ي_ا_ل_ ;_ @_ "/>
    <numFmt numFmtId="166" formatCode="_(* #,##0_);_(* \(#,##0\);_(* &quot;-&quot;??_);_(@_)"/>
    <numFmt numFmtId="167" formatCode="#,##0;\(#,##0\)"/>
    <numFmt numFmtId="168" formatCode="_ * #,##0.0000_-_ر_ي_ا_ل_ ;_ * #,##0.0000\-_ر_ي_ا_ل_ ;_ * &quot;-&quot;????_-_ر_ي_ا_ل_ ;_ @_ "/>
    <numFmt numFmtId="169" formatCode="_(* #,##0.0000_);_(* \(#,##0.0000\);_(* &quot;-&quot;??_);_(@_)"/>
    <numFmt numFmtId="170" formatCode="_ * #,##0_-_ر_ي_ا_ل_ ;_ * #,##0\-_ر_ي_ا_ل_ ;_ * &quot;-&quot;??_-_ر_ي_ا_ل_ ;_ @_ "/>
    <numFmt numFmtId="171" formatCode="[$-3000401]0"/>
    <numFmt numFmtId="172" formatCode="0.0%"/>
    <numFmt numFmtId="173" formatCode="_ * #,##0.00_)_ر_ي_ا_ل_ ;_ * \(#,##0.00\)_ر_ي_ا_ل_ ;_ * &quot;-&quot;??_)_ر_ي_ا_ل_ ;_ @_ "/>
    <numFmt numFmtId="174" formatCode="#,##0_-;\(#,##0\ \)"/>
    <numFmt numFmtId="175" formatCode="_(* #,##0.000_);_(* \(#,##0.000\);_(* &quot;-&quot;??_);_(@_)"/>
    <numFmt numFmtId="176" formatCode="#,##0_ ;\(#,##0\)"/>
    <numFmt numFmtId="177" formatCode="_ * #,##0_-_ ;_ * #,##0\-_ ;_ * &quot;-&quot;??_-_ ;_ @_ "/>
    <numFmt numFmtId="178" formatCode="#,##0\ ;[Red]\(#,##0\);\-\ "/>
    <numFmt numFmtId="179" formatCode="_(* #,##0.0_);_(* \(#,##0.0\);_(* &quot;-&quot;??_);_(@_)"/>
  </numFmts>
  <fonts count="106" x14ac:knownFonts="1">
    <font>
      <sz val="11"/>
      <name val="Calibri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2"/>
      <name val="B Nazanin"/>
      <charset val="178"/>
    </font>
    <font>
      <sz val="12"/>
      <name val="B Nazanin"/>
      <charset val="178"/>
    </font>
    <font>
      <b/>
      <sz val="12"/>
      <color rgb="FF000000"/>
      <name val="B Nazanin"/>
      <charset val="178"/>
    </font>
    <font>
      <sz val="11"/>
      <name val="Calibri"/>
      <family val="2"/>
    </font>
    <font>
      <sz val="11"/>
      <color theme="1"/>
      <name val="Arial"/>
      <family val="2"/>
      <charset val="178"/>
      <scheme val="minor"/>
    </font>
    <font>
      <b/>
      <sz val="12"/>
      <color theme="1"/>
      <name val="B Zar"/>
      <charset val="178"/>
    </font>
    <font>
      <b/>
      <sz val="12"/>
      <color rgb="FF0062AC"/>
      <name val="B Titr"/>
      <charset val="178"/>
    </font>
    <font>
      <b/>
      <sz val="11"/>
      <color theme="1"/>
      <name val="B Nazanin"/>
      <charset val="178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b/>
      <sz val="10"/>
      <color theme="1"/>
      <name val="B Nazanin"/>
      <charset val="178"/>
    </font>
    <font>
      <sz val="12"/>
      <color rgb="FF000000"/>
      <name val="B Nazanin"/>
      <charset val="178"/>
    </font>
    <font>
      <b/>
      <sz val="12"/>
      <color theme="8"/>
      <name val="B Titr"/>
      <charset val="178"/>
    </font>
    <font>
      <b/>
      <sz val="12"/>
      <color theme="8"/>
      <name val="B Nazanin"/>
      <charset val="178"/>
    </font>
    <font>
      <sz val="12"/>
      <color rgb="FFFF0000"/>
      <name val="B Nazanin"/>
      <charset val="178"/>
    </font>
    <font>
      <b/>
      <sz val="12"/>
      <color theme="4" tint="-0.499984740745262"/>
      <name val="B Nazanin"/>
      <charset val="178"/>
    </font>
    <font>
      <b/>
      <sz val="16"/>
      <name val="B Nazanin"/>
      <charset val="178"/>
    </font>
    <font>
      <b/>
      <sz val="18"/>
      <color rgb="FF000000"/>
      <name val="B Nazanin"/>
      <charset val="178"/>
    </font>
    <font>
      <b/>
      <sz val="14"/>
      <color theme="8"/>
      <name val="B Titr"/>
      <charset val="178"/>
    </font>
    <font>
      <sz val="16"/>
      <color theme="1"/>
      <name val="B Nazanin"/>
      <charset val="178"/>
    </font>
    <font>
      <sz val="14"/>
      <name val="B Nazanin"/>
      <charset val="178"/>
    </font>
    <font>
      <b/>
      <sz val="16"/>
      <color rgb="FF000000"/>
      <name val="B Nazanin"/>
      <charset val="178"/>
    </font>
    <font>
      <b/>
      <sz val="16"/>
      <color theme="1"/>
      <name val="B Nazanin"/>
      <charset val="178"/>
    </font>
    <font>
      <b/>
      <sz val="10"/>
      <color rgb="FF000000"/>
      <name val="B Nazanin"/>
      <charset val="178"/>
    </font>
    <font>
      <sz val="11"/>
      <name val="B Nazanin"/>
      <charset val="178"/>
    </font>
    <font>
      <sz val="10"/>
      <name val="B Nazanin"/>
      <charset val="178"/>
    </font>
    <font>
      <sz val="14"/>
      <color theme="1"/>
      <name val="B Nazanin"/>
      <charset val="178"/>
    </font>
    <font>
      <b/>
      <sz val="14"/>
      <color theme="1"/>
      <name val="B Nazanin"/>
      <charset val="178"/>
    </font>
    <font>
      <b/>
      <sz val="14"/>
      <name val="B Nazanin"/>
      <charset val="178"/>
    </font>
    <font>
      <b/>
      <sz val="12"/>
      <name val="B Titr"/>
      <charset val="178"/>
    </font>
    <font>
      <sz val="12"/>
      <color theme="1" tint="4.9989318521683403E-2"/>
      <name val="B Nazanin"/>
      <charset val="178"/>
    </font>
    <font>
      <sz val="8"/>
      <name val="Calibri"/>
      <family val="2"/>
    </font>
    <font>
      <b/>
      <sz val="14"/>
      <color rgb="FF0062AC"/>
      <name val="B Titr"/>
      <charset val="178"/>
    </font>
    <font>
      <sz val="14"/>
      <color theme="1"/>
      <name val="Arial"/>
      <family val="2"/>
      <charset val="178"/>
      <scheme val="minor"/>
    </font>
    <font>
      <sz val="11"/>
      <name val="Calibri"/>
      <family val="2"/>
    </font>
    <font>
      <sz val="18"/>
      <color theme="1"/>
      <name val="B Nazanin"/>
      <charset val="178"/>
    </font>
    <font>
      <b/>
      <sz val="14"/>
      <color rgb="FF000000"/>
      <name val="B Nazanin"/>
      <charset val="178"/>
    </font>
    <font>
      <sz val="14"/>
      <color rgb="FF000000"/>
      <name val="B Nazanin"/>
      <charset val="178"/>
    </font>
    <font>
      <sz val="16"/>
      <name val="B Nazanin"/>
      <charset val="178"/>
    </font>
    <font>
      <sz val="20"/>
      <name val="B Nazanin"/>
      <charset val="178"/>
    </font>
    <font>
      <b/>
      <sz val="20"/>
      <name val="B Nazanin"/>
      <charset val="178"/>
    </font>
    <font>
      <sz val="16"/>
      <color rgb="FF000000"/>
      <name val="B Nazanin"/>
      <charset val="178"/>
    </font>
    <font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57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8"/>
      <name val="B Nazanin"/>
      <charset val="178"/>
    </font>
    <font>
      <b/>
      <sz val="18"/>
      <color rgb="FF0062AC"/>
      <name val="B Titr"/>
      <charset val="178"/>
    </font>
    <font>
      <sz val="18"/>
      <color rgb="FF000000"/>
      <name val="B Nazanin"/>
      <charset val="178"/>
    </font>
    <font>
      <sz val="18"/>
      <name val="B Nazanin"/>
      <charset val="178"/>
    </font>
    <font>
      <sz val="12"/>
      <color rgb="FFFFFF00"/>
      <name val="B Nazanin"/>
      <charset val="178"/>
    </font>
    <font>
      <b/>
      <sz val="16"/>
      <color theme="8"/>
      <name val="B Titr"/>
      <charset val="178"/>
    </font>
    <font>
      <sz val="10"/>
      <color theme="1"/>
      <name val="B Nazanin"/>
      <charset val="178"/>
    </font>
    <font>
      <b/>
      <sz val="10"/>
      <color rgb="FF0062AC"/>
      <name val="B Titr"/>
      <charset val="178"/>
    </font>
    <font>
      <i/>
      <sz val="10"/>
      <color theme="1"/>
      <name val="B Nazanin"/>
      <charset val="17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B Nazanin"/>
      <charset val="178"/>
    </font>
    <font>
      <sz val="14"/>
      <color rgb="FF0062AC"/>
      <name val="B Nazanin"/>
      <charset val="178"/>
    </font>
    <font>
      <sz val="14"/>
      <name val="Calibri"/>
      <family val="2"/>
    </font>
    <font>
      <b/>
      <sz val="20"/>
      <color rgb="FF000000"/>
      <name val="B Nazanin"/>
      <charset val="178"/>
    </font>
    <font>
      <b/>
      <sz val="16"/>
      <color rgb="FF0062AC"/>
      <name val="B Titr"/>
      <charset val="178"/>
    </font>
    <font>
      <sz val="12"/>
      <name val="Calibri"/>
      <family val="2"/>
      <charset val="178"/>
    </font>
    <font>
      <sz val="14"/>
      <name val="Calibri"/>
      <family val="2"/>
      <charset val="178"/>
    </font>
    <font>
      <sz val="16"/>
      <name val="Calibri"/>
      <family val="2"/>
    </font>
    <font>
      <b/>
      <sz val="11"/>
      <name val="Calibri"/>
      <family val="2"/>
    </font>
    <font>
      <b/>
      <sz val="18"/>
      <color theme="1"/>
      <name val="B Nazanin"/>
      <charset val="178"/>
    </font>
    <font>
      <sz val="9"/>
      <name val="Tahoma"/>
      <family val="2"/>
    </font>
    <font>
      <b/>
      <sz val="18"/>
      <color rgb="FF0062AC"/>
      <name val="B Nazanin"/>
      <charset val="178"/>
    </font>
    <font>
      <b/>
      <sz val="20"/>
      <color theme="1"/>
      <name val="B Nazanin"/>
      <charset val="178"/>
    </font>
    <font>
      <b/>
      <sz val="20"/>
      <color rgb="FF0062AC"/>
      <name val="B Nazanin"/>
      <charset val="178"/>
    </font>
    <font>
      <sz val="20"/>
      <color theme="1"/>
      <name val="B Nazanin"/>
      <charset val="178"/>
    </font>
    <font>
      <sz val="13"/>
      <color theme="1"/>
      <name val="B Mitra"/>
      <charset val="178"/>
    </font>
    <font>
      <sz val="13"/>
      <color theme="1"/>
      <name val="B Nazanin"/>
      <charset val="178"/>
    </font>
    <font>
      <sz val="11"/>
      <color theme="1"/>
      <name val="B Mitra"/>
      <charset val="178"/>
    </font>
    <font>
      <b/>
      <i/>
      <sz val="10"/>
      <color theme="1"/>
      <name val="B Nazanin"/>
      <charset val="178"/>
    </font>
    <font>
      <b/>
      <sz val="10"/>
      <name val="B Nazanin"/>
      <charset val="178"/>
    </font>
    <font>
      <sz val="13"/>
      <name val="B Mitra"/>
      <charset val="178"/>
    </font>
    <font>
      <sz val="14"/>
      <name val="Arial"/>
      <family val="2"/>
      <charset val="178"/>
      <scheme val="minor"/>
    </font>
    <font>
      <b/>
      <sz val="11"/>
      <color rgb="FF000000"/>
      <name val="B Nazanin"/>
      <charset val="178"/>
    </font>
    <font>
      <sz val="11"/>
      <color rgb="FF000000"/>
      <name val="B Nazanin"/>
      <charset val="178"/>
    </font>
    <font>
      <b/>
      <sz val="11"/>
      <name val="B Nazanin"/>
      <charset val="178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mediumGray"/>
    </fill>
    <fill>
      <patternFill patternType="solid">
        <fgColor rgb="FFFFFF00"/>
        <bgColor indexed="64"/>
      </patternFill>
    </fill>
    <fill>
      <patternFill patternType="solid">
        <fgColor indexed="65"/>
        <bgColor theme="0"/>
      </patternFill>
    </fill>
    <fill>
      <patternFill patternType="mediumGray">
        <fgColor theme="1"/>
      </patternFill>
    </fill>
    <fill>
      <patternFill patternType="solid">
        <fgColor theme="0"/>
        <bgColor indexed="64"/>
      </patternFill>
    </fill>
    <fill>
      <patternFill patternType="darkGray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16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4" fontId="46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55" fillId="0" borderId="10" applyNumberFormat="0" applyFill="0" applyAlignment="0" applyProtection="0"/>
    <xf numFmtId="0" fontId="56" fillId="0" borderId="11" applyNumberFormat="0" applyFill="0" applyAlignment="0" applyProtection="0"/>
    <xf numFmtId="0" fontId="57" fillId="0" borderId="12" applyNumberFormat="0" applyFill="0" applyAlignment="0" applyProtection="0"/>
    <xf numFmtId="0" fontId="57" fillId="0" borderId="0" applyNumberFormat="0" applyFill="0" applyBorder="0" applyAlignment="0" applyProtection="0"/>
    <xf numFmtId="0" fontId="58" fillId="2" borderId="0" applyNumberFormat="0" applyBorder="0" applyAlignment="0" applyProtection="0"/>
    <xf numFmtId="0" fontId="59" fillId="3" borderId="0" applyNumberFormat="0" applyBorder="0" applyAlignment="0" applyProtection="0"/>
    <xf numFmtId="0" fontId="60" fillId="4" borderId="0" applyNumberFormat="0" applyBorder="0" applyAlignment="0" applyProtection="0"/>
    <xf numFmtId="0" fontId="61" fillId="5" borderId="13" applyNumberFormat="0" applyAlignment="0" applyProtection="0"/>
    <xf numFmtId="0" fontId="62" fillId="6" borderId="14" applyNumberFormat="0" applyAlignment="0" applyProtection="0"/>
    <xf numFmtId="0" fontId="63" fillId="6" borderId="13" applyNumberFormat="0" applyAlignment="0" applyProtection="0"/>
    <xf numFmtId="0" fontId="64" fillId="0" borderId="15" applyNumberFormat="0" applyFill="0" applyAlignment="0" applyProtection="0"/>
    <xf numFmtId="0" fontId="65" fillId="7" borderId="16" applyNumberFormat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18" applyNumberFormat="0" applyFill="0" applyAlignment="0" applyProtection="0"/>
    <xf numFmtId="0" fontId="6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6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6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6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6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6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0" borderId="0"/>
    <xf numFmtId="0" fontId="9" fillId="8" borderId="17" applyNumberFormat="0" applyFont="0" applyAlignment="0" applyProtection="0"/>
    <xf numFmtId="0" fontId="8" fillId="0" borderId="0"/>
    <xf numFmtId="0" fontId="8" fillId="8" borderId="17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0" fontId="7" fillId="8" borderId="17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6" fillId="0" borderId="0"/>
    <xf numFmtId="0" fontId="6" fillId="8" borderId="17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5" fillId="0" borderId="0"/>
    <xf numFmtId="0" fontId="5" fillId="8" borderId="17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4" fillId="0" borderId="0"/>
    <xf numFmtId="0" fontId="4" fillId="8" borderId="17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3" fillId="8" borderId="17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8" borderId="17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0" fontId="1" fillId="8" borderId="17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73" fontId="14" fillId="0" borderId="0" applyFont="0" applyFill="0" applyBorder="0" applyAlignment="0" applyProtection="0"/>
    <xf numFmtId="0" fontId="14" fillId="0" borderId="0"/>
    <xf numFmtId="9" fontId="1" fillId="0" borderId="0" applyFont="0" applyFill="0" applyBorder="0" applyAlignment="0" applyProtection="0"/>
  </cellStyleXfs>
  <cellXfs count="744">
    <xf numFmtId="0" fontId="0" fillId="0" borderId="0" xfId="0"/>
    <xf numFmtId="0" fontId="12" fillId="0" borderId="0" xfId="0" applyFont="1"/>
    <xf numFmtId="3" fontId="12" fillId="0" borderId="0" xfId="0" applyNumberFormat="1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167" fontId="12" fillId="0" borderId="0" xfId="0" applyNumberFormat="1" applyFont="1" applyAlignment="1">
      <alignment horizontal="center" vertical="center"/>
    </xf>
    <xf numFmtId="167" fontId="12" fillId="0" borderId="0" xfId="0" applyNumberFormat="1" applyFont="1"/>
    <xf numFmtId="167" fontId="12" fillId="0" borderId="0" xfId="5" applyNumberFormat="1" applyFont="1" applyFill="1" applyAlignment="1">
      <alignment horizontal="center" vertical="center"/>
    </xf>
    <xf numFmtId="0" fontId="19" fillId="0" borderId="0" xfId="0" applyFont="1"/>
    <xf numFmtId="0" fontId="31" fillId="0" borderId="0" xfId="0" applyFont="1" applyAlignment="1">
      <alignment horizontal="distributed" vertical="center" wrapText="1"/>
    </xf>
    <xf numFmtId="2" fontId="19" fillId="0" borderId="0" xfId="0" applyNumberFormat="1" applyFont="1"/>
    <xf numFmtId="2" fontId="0" fillId="0" borderId="0" xfId="0" applyNumberFormat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6" fontId="12" fillId="0" borderId="0" xfId="5" applyNumberFormat="1" applyFont="1" applyFill="1"/>
    <xf numFmtId="0" fontId="28" fillId="0" borderId="0" xfId="0" applyFont="1" applyAlignment="1">
      <alignment horizontal="center" vertical="center"/>
    </xf>
    <xf numFmtId="166" fontId="12" fillId="0" borderId="0" xfId="5" applyNumberFormat="1" applyFont="1" applyFill="1" applyAlignment="1">
      <alignment vertical="center"/>
    </xf>
    <xf numFmtId="0" fontId="27" fillId="0" borderId="0" xfId="0" applyFont="1" applyAlignment="1">
      <alignment readingOrder="2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2" fillId="0" borderId="0" xfId="5" applyNumberFormat="1" applyFont="1" applyFill="1" applyAlignment="1">
      <alignment horizontal="center" vertical="center"/>
    </xf>
    <xf numFmtId="3" fontId="1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readingOrder="2"/>
    </xf>
    <xf numFmtId="166" fontId="12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center" vertical="center" readingOrder="2"/>
    </xf>
    <xf numFmtId="0" fontId="25" fillId="0" borderId="0" xfId="0" applyFont="1" applyAlignment="1">
      <alignment readingOrder="2"/>
    </xf>
    <xf numFmtId="0" fontId="12" fillId="0" borderId="0" xfId="0" applyFont="1" applyAlignment="1">
      <alignment wrapText="1"/>
    </xf>
    <xf numFmtId="166" fontId="12" fillId="0" borderId="0" xfId="5" applyNumberFormat="1" applyFont="1" applyFill="1" applyAlignment="1">
      <alignment wrapText="1"/>
    </xf>
    <xf numFmtId="0" fontId="13" fillId="0" borderId="0" xfId="0" applyFont="1" applyAlignment="1">
      <alignment horizontal="center" vertical="center" shrinkToFit="1"/>
    </xf>
    <xf numFmtId="3" fontId="12" fillId="0" borderId="0" xfId="0" applyNumberFormat="1" applyFont="1" applyAlignment="1">
      <alignment horizontal="center" vertical="center" shrinkToFit="1"/>
    </xf>
    <xf numFmtId="0" fontId="3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3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/>
    </xf>
    <xf numFmtId="0" fontId="42" fillId="0" borderId="0" xfId="0" applyFont="1" applyAlignment="1">
      <alignment horizontal="center" vertical="center"/>
    </xf>
    <xf numFmtId="2" fontId="42" fillId="0" borderId="0" xfId="0" applyNumberFormat="1" applyFont="1" applyAlignment="1">
      <alignment horizontal="center" vertical="center"/>
    </xf>
    <xf numFmtId="37" fontId="12" fillId="0" borderId="0" xfId="0" applyNumberFormat="1" applyFont="1" applyAlignment="1">
      <alignment horizontal="center" vertical="center"/>
    </xf>
    <xf numFmtId="3" fontId="0" fillId="0" borderId="0" xfId="0" applyNumberFormat="1"/>
    <xf numFmtId="2" fontId="11" fillId="0" borderId="0" xfId="0" applyNumberFormat="1" applyFont="1" applyAlignment="1">
      <alignment horizontal="center" vertical="center"/>
    </xf>
    <xf numFmtId="9" fontId="1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6" fillId="0" borderId="0" xfId="0" applyFont="1"/>
    <xf numFmtId="9" fontId="12" fillId="0" borderId="0" xfId="0" applyNumberFormat="1" applyFont="1" applyAlignment="1">
      <alignment horizontal="center"/>
    </xf>
    <xf numFmtId="167" fontId="36" fillId="0" borderId="0" xfId="0" applyNumberFormat="1" applyFont="1"/>
    <xf numFmtId="166" fontId="36" fillId="0" borderId="0" xfId="0" applyNumberFormat="1" applyFont="1"/>
    <xf numFmtId="4" fontId="12" fillId="0" borderId="0" xfId="0" applyNumberFormat="1" applyFont="1"/>
    <xf numFmtId="0" fontId="12" fillId="0" borderId="0" xfId="0" applyFont="1" applyAlignment="1">
      <alignment vertical="center" wrapText="1"/>
    </xf>
    <xf numFmtId="0" fontId="36" fillId="0" borderId="0" xfId="0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7" fillId="0" borderId="0" xfId="2" applyFont="1" applyAlignment="1">
      <alignment horizontal="right" vertical="center" readingOrder="2"/>
    </xf>
    <xf numFmtId="0" fontId="18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21" fillId="0" borderId="0" xfId="2" applyFont="1" applyAlignment="1">
      <alignment horizontal="right" vertical="center" readingOrder="2"/>
    </xf>
    <xf numFmtId="3" fontId="0" fillId="0" borderId="0" xfId="0" applyNumberFormat="1" applyAlignment="1">
      <alignment vertical="center"/>
    </xf>
    <xf numFmtId="0" fontId="18" fillId="0" borderId="0" xfId="2" applyFont="1" applyAlignment="1">
      <alignment horizontal="right" vertical="center" readingOrder="2"/>
    </xf>
    <xf numFmtId="0" fontId="15" fillId="0" borderId="0" xfId="2" applyAlignment="1">
      <alignment horizontal="right" vertical="center"/>
    </xf>
    <xf numFmtId="0" fontId="38" fillId="0" borderId="0" xfId="7" applyFont="1"/>
    <xf numFmtId="0" fontId="44" fillId="0" borderId="0" xfId="7" applyFont="1" applyAlignment="1">
      <alignment horizontal="right" vertical="center" readingOrder="2"/>
    </xf>
    <xf numFmtId="166" fontId="38" fillId="0" borderId="0" xfId="8" applyNumberFormat="1" applyFont="1" applyFill="1" applyBorder="1"/>
    <xf numFmtId="0" fontId="39" fillId="0" borderId="0" xfId="7" applyFont="1" applyAlignment="1">
      <alignment horizontal="center" vertical="center" wrapText="1" readingOrder="2"/>
    </xf>
    <xf numFmtId="0" fontId="39" fillId="0" borderId="4" xfId="7" applyFont="1" applyBorder="1" applyAlignment="1">
      <alignment horizontal="center" vertical="center" wrapText="1" readingOrder="2"/>
    </xf>
    <xf numFmtId="0" fontId="38" fillId="0" borderId="0" xfId="7" applyFont="1" applyAlignment="1">
      <alignment vertical="center" wrapText="1"/>
    </xf>
    <xf numFmtId="0" fontId="39" fillId="0" borderId="4" xfId="7" applyFont="1" applyBorder="1" applyAlignment="1">
      <alignment horizontal="center" vertical="center"/>
    </xf>
    <xf numFmtId="0" fontId="38" fillId="0" borderId="4" xfId="7" applyFont="1" applyBorder="1" applyAlignment="1">
      <alignment vertical="center"/>
    </xf>
    <xf numFmtId="0" fontId="38" fillId="0" borderId="0" xfId="7" applyFont="1" applyAlignment="1">
      <alignment vertical="center"/>
    </xf>
    <xf numFmtId="0" fontId="38" fillId="0" borderId="0" xfId="7" applyFont="1" applyAlignment="1">
      <alignment horizontal="center" vertical="center" wrapText="1" readingOrder="2"/>
    </xf>
    <xf numFmtId="0" fontId="39" fillId="0" borderId="0" xfId="7" applyFont="1" applyAlignment="1">
      <alignment horizontal="center" vertical="center" wrapText="1"/>
    </xf>
    <xf numFmtId="0" fontId="39" fillId="0" borderId="0" xfId="7" applyFont="1" applyAlignment="1">
      <alignment horizontal="center" vertical="center" readingOrder="2"/>
    </xf>
    <xf numFmtId="166" fontId="39" fillId="0" borderId="0" xfId="8" applyNumberFormat="1" applyFont="1" applyFill="1" applyBorder="1" applyAlignment="1">
      <alignment horizontal="center" vertical="center" wrapText="1" readingOrder="2"/>
    </xf>
    <xf numFmtId="166" fontId="39" fillId="0" borderId="0" xfId="8" applyNumberFormat="1" applyFont="1" applyFill="1" applyAlignment="1">
      <alignment horizontal="center" vertical="center" wrapText="1" readingOrder="2"/>
    </xf>
    <xf numFmtId="0" fontId="39" fillId="0" borderId="0" xfId="7" applyFont="1" applyAlignment="1">
      <alignment horizontal="center" vertical="center"/>
    </xf>
    <xf numFmtId="0" fontId="38" fillId="0" borderId="0" xfId="7" applyFont="1" applyAlignment="1">
      <alignment horizontal="center" vertical="center"/>
    </xf>
    <xf numFmtId="0" fontId="39" fillId="0" borderId="4" xfId="7" applyFont="1" applyBorder="1" applyAlignment="1">
      <alignment horizontal="center" vertical="center" wrapText="1"/>
    </xf>
    <xf numFmtId="166" fontId="39" fillId="0" borderId="4" xfId="8" applyNumberFormat="1" applyFont="1" applyFill="1" applyBorder="1" applyAlignment="1">
      <alignment horizontal="center" vertical="center" wrapText="1" readingOrder="2"/>
    </xf>
    <xf numFmtId="0" fontId="38" fillId="0" borderId="0" xfId="7" applyFont="1" applyAlignment="1">
      <alignment vertical="center" wrapText="1" readingOrder="2"/>
    </xf>
    <xf numFmtId="0" fontId="39" fillId="0" borderId="0" xfId="7" applyFont="1" applyAlignment="1">
      <alignment horizontal="center" wrapText="1"/>
    </xf>
    <xf numFmtId="0" fontId="39" fillId="0" borderId="0" xfId="7" applyFont="1" applyAlignment="1">
      <alignment vertical="center" wrapText="1" readingOrder="2"/>
    </xf>
    <xf numFmtId="0" fontId="39" fillId="0" borderId="0" xfId="7" applyFont="1"/>
    <xf numFmtId="10" fontId="39" fillId="0" borderId="0" xfId="7" applyNumberFormat="1" applyFont="1" applyAlignment="1">
      <alignment horizontal="center" vertical="center" wrapText="1" readingOrder="2"/>
    </xf>
    <xf numFmtId="166" fontId="31" fillId="0" borderId="0" xfId="8" applyNumberFormat="1" applyFont="1" applyFill="1" applyAlignment="1">
      <alignment horizontal="right" vertical="top" wrapText="1" readingOrder="2"/>
    </xf>
    <xf numFmtId="166" fontId="38" fillId="0" borderId="0" xfId="7" applyNumberFormat="1" applyFont="1"/>
    <xf numFmtId="0" fontId="39" fillId="0" borderId="0" xfId="8" applyNumberFormat="1" applyFont="1" applyFill="1" applyBorder="1" applyAlignment="1">
      <alignment horizontal="right" vertical="center" wrapText="1" readingOrder="2"/>
    </xf>
    <xf numFmtId="166" fontId="38" fillId="0" borderId="0" xfId="8" applyNumberFormat="1" applyFont="1" applyFill="1"/>
    <xf numFmtId="3" fontId="45" fillId="0" borderId="0" xfId="7" applyNumberFormat="1" applyFont="1"/>
    <xf numFmtId="3" fontId="38" fillId="0" borderId="0" xfId="7" applyNumberFormat="1" applyFont="1"/>
    <xf numFmtId="168" fontId="38" fillId="0" borderId="0" xfId="7" applyNumberFormat="1" applyFont="1"/>
    <xf numFmtId="169" fontId="38" fillId="0" borderId="0" xfId="8" applyNumberFormat="1" applyFont="1" applyFill="1"/>
    <xf numFmtId="165" fontId="38" fillId="0" borderId="0" xfId="7" applyNumberFormat="1" applyFont="1"/>
    <xf numFmtId="170" fontId="38" fillId="0" borderId="0" xfId="7" applyNumberFormat="1" applyFont="1"/>
    <xf numFmtId="0" fontId="38" fillId="0" borderId="0" xfId="7" applyFont="1" applyAlignment="1">
      <alignment horizontal="right"/>
    </xf>
    <xf numFmtId="0" fontId="38" fillId="0" borderId="0" xfId="7" applyFont="1" applyAlignment="1">
      <alignment horizontal="center"/>
    </xf>
    <xf numFmtId="167" fontId="12" fillId="0" borderId="0" xfId="0" applyNumberFormat="1" applyFont="1" applyAlignment="1">
      <alignment horizontal="right" vertical="center"/>
    </xf>
    <xf numFmtId="3" fontId="12" fillId="0" borderId="0" xfId="5" applyNumberFormat="1" applyFont="1" applyFill="1" applyAlignment="1">
      <alignment horizontal="right" vertical="center" shrinkToFit="1"/>
    </xf>
    <xf numFmtId="167" fontId="12" fillId="0" borderId="0" xfId="5" applyNumberFormat="1" applyFont="1" applyFill="1" applyAlignment="1">
      <alignment horizontal="right" vertical="center"/>
    </xf>
    <xf numFmtId="0" fontId="39" fillId="0" borderId="0" xfId="7" applyFont="1" applyAlignment="1">
      <alignment horizontal="right" vertical="top" wrapText="1" readingOrder="2"/>
    </xf>
    <xf numFmtId="0" fontId="38" fillId="0" borderId="0" xfId="7" applyFont="1" applyAlignment="1">
      <alignment horizontal="right" vertical="center" wrapText="1" readingOrder="2"/>
    </xf>
    <xf numFmtId="0" fontId="31" fillId="0" borderId="0" xfId="7" applyFont="1" applyAlignment="1">
      <alignment horizontal="right" vertical="top" readingOrder="2"/>
    </xf>
    <xf numFmtId="0" fontId="31" fillId="0" borderId="0" xfId="7" applyFont="1" applyAlignment="1">
      <alignment horizontal="right" vertical="center" wrapText="1" readingOrder="2"/>
    </xf>
    <xf numFmtId="9" fontId="31" fillId="0" borderId="0" xfId="9" applyFont="1" applyFill="1" applyAlignment="1">
      <alignment horizontal="right" vertical="top" readingOrder="2"/>
    </xf>
    <xf numFmtId="0" fontId="31" fillId="0" borderId="0" xfId="7" applyFont="1" applyAlignment="1">
      <alignment horizontal="right" vertical="top" wrapText="1" readingOrder="2"/>
    </xf>
    <xf numFmtId="166" fontId="34" fillId="0" borderId="0" xfId="8" applyNumberFormat="1" applyFont="1" applyFill="1" applyAlignment="1">
      <alignment horizontal="right" vertical="top" readingOrder="2"/>
    </xf>
    <xf numFmtId="166" fontId="31" fillId="0" borderId="0" xfId="8" applyNumberFormat="1" applyFont="1" applyFill="1" applyAlignment="1">
      <alignment horizontal="right" vertical="top" readingOrder="2"/>
    </xf>
    <xf numFmtId="166" fontId="31" fillId="0" borderId="0" xfId="8" applyNumberFormat="1" applyFont="1" applyFill="1" applyAlignment="1">
      <alignment horizontal="right" vertical="top"/>
    </xf>
    <xf numFmtId="166" fontId="31" fillId="0" borderId="0" xfId="8" applyNumberFormat="1" applyFont="1" applyFill="1" applyAlignment="1">
      <alignment horizontal="right" vertical="center" wrapText="1" readingOrder="2"/>
    </xf>
    <xf numFmtId="0" fontId="38" fillId="0" borderId="0" xfId="7" applyFont="1" applyAlignment="1">
      <alignment horizontal="right" vertical="center"/>
    </xf>
    <xf numFmtId="166" fontId="39" fillId="0" borderId="0" xfId="8" applyNumberFormat="1" applyFont="1" applyFill="1" applyBorder="1" applyAlignment="1">
      <alignment horizontal="right" vertical="center" wrapText="1"/>
    </xf>
    <xf numFmtId="166" fontId="39" fillId="0" borderId="3" xfId="8" applyNumberFormat="1" applyFont="1" applyFill="1" applyBorder="1" applyAlignment="1">
      <alignment horizontal="right" vertical="center" wrapText="1"/>
    </xf>
    <xf numFmtId="166" fontId="31" fillId="0" borderId="3" xfId="8" applyNumberFormat="1" applyFont="1" applyFill="1" applyBorder="1" applyAlignment="1">
      <alignment horizontal="right" vertical="center" wrapText="1"/>
    </xf>
    <xf numFmtId="167" fontId="12" fillId="0" borderId="0" xfId="5" applyNumberFormat="1" applyFont="1" applyFill="1" applyBorder="1" applyAlignment="1">
      <alignment horizontal="right" vertical="center"/>
    </xf>
    <xf numFmtId="167" fontId="12" fillId="0" borderId="0" xfId="5" applyNumberFormat="1" applyFont="1" applyFill="1" applyAlignment="1">
      <alignment horizontal="right" vertical="center" shrinkToFit="1"/>
    </xf>
    <xf numFmtId="166" fontId="38" fillId="0" borderId="3" xfId="8" applyNumberFormat="1" applyFont="1" applyFill="1" applyBorder="1" applyAlignment="1">
      <alignment horizontal="right" vertical="center" wrapText="1"/>
    </xf>
    <xf numFmtId="166" fontId="31" fillId="0" borderId="0" xfId="7" applyNumberFormat="1" applyFont="1"/>
    <xf numFmtId="0" fontId="31" fillId="0" borderId="0" xfId="7" applyFont="1" applyAlignment="1">
      <alignment horizontal="right"/>
    </xf>
    <xf numFmtId="166" fontId="12" fillId="0" borderId="0" xfId="5" applyNumberFormat="1" applyFont="1"/>
    <xf numFmtId="164" fontId="12" fillId="0" borderId="0" xfId="10" applyFont="1" applyAlignment="1">
      <alignment horizontal="right" vertical="center"/>
    </xf>
    <xf numFmtId="164" fontId="12" fillId="0" borderId="0" xfId="10" applyFont="1" applyFill="1" applyAlignment="1">
      <alignment horizontal="right" vertical="center"/>
    </xf>
    <xf numFmtId="9" fontId="38" fillId="0" borderId="0" xfId="7" applyNumberFormat="1" applyFont="1"/>
    <xf numFmtId="9" fontId="0" fillId="0" borderId="0" xfId="0" applyNumberFormat="1"/>
    <xf numFmtId="166" fontId="34" fillId="0" borderId="0" xfId="8" applyNumberFormat="1" applyFont="1" applyFill="1" applyBorder="1" applyAlignment="1">
      <alignment horizontal="right" vertical="top" readingOrder="2"/>
    </xf>
    <xf numFmtId="0" fontId="47" fillId="0" borderId="0" xfId="7" applyFont="1" applyAlignment="1">
      <alignment horizontal="center"/>
    </xf>
    <xf numFmtId="166" fontId="12" fillId="0" borderId="0" xfId="5" applyNumberFormat="1" applyFont="1" applyAlignment="1">
      <alignment horizontal="center" vertical="center"/>
    </xf>
    <xf numFmtId="9" fontId="31" fillId="0" borderId="0" xfId="1" applyFont="1" applyFill="1" applyAlignment="1">
      <alignment horizontal="right" vertical="top" readingOrder="2"/>
    </xf>
    <xf numFmtId="9" fontId="31" fillId="0" borderId="3" xfId="1" applyFont="1" applyFill="1" applyBorder="1" applyAlignment="1">
      <alignment horizontal="left" vertical="center" wrapText="1" readingOrder="2"/>
    </xf>
    <xf numFmtId="0" fontId="48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37" fontId="32" fillId="0" borderId="0" xfId="0" applyNumberFormat="1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166" fontId="38" fillId="0" borderId="0" xfId="8" applyNumberFormat="1" applyFont="1" applyFill="1" applyAlignment="1">
      <alignment horizontal="right" vertical="center" wrapText="1" readingOrder="2"/>
    </xf>
    <xf numFmtId="9" fontId="38" fillId="0" borderId="3" xfId="1" applyFont="1" applyFill="1" applyBorder="1" applyAlignment="1">
      <alignment horizontal="left" vertical="center" wrapText="1" readingOrder="2"/>
    </xf>
    <xf numFmtId="1" fontId="32" fillId="0" borderId="0" xfId="0" applyNumberFormat="1" applyFont="1" applyAlignment="1">
      <alignment horizontal="right" vertical="center"/>
    </xf>
    <xf numFmtId="167" fontId="32" fillId="0" borderId="0" xfId="0" applyNumberFormat="1" applyFont="1" applyAlignment="1">
      <alignment horizontal="right" vertical="center"/>
    </xf>
    <xf numFmtId="167" fontId="40" fillId="0" borderId="0" xfId="0" applyNumberFormat="1" applyFont="1" applyAlignment="1">
      <alignment horizontal="right" vertical="center"/>
    </xf>
    <xf numFmtId="167" fontId="32" fillId="0" borderId="0" xfId="5" applyNumberFormat="1" applyFont="1" applyFill="1" applyAlignment="1">
      <alignment horizontal="right" vertical="center"/>
    </xf>
    <xf numFmtId="3" fontId="32" fillId="0" borderId="3" xfId="0" applyNumberFormat="1" applyFont="1" applyBorder="1" applyAlignment="1">
      <alignment horizontal="right" vertical="center"/>
    </xf>
    <xf numFmtId="0" fontId="32" fillId="0" borderId="0" xfId="0" applyFont="1" applyAlignment="1">
      <alignment horizontal="center" vertical="center"/>
    </xf>
    <xf numFmtId="0" fontId="48" fillId="0" borderId="1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3" fontId="32" fillId="0" borderId="0" xfId="0" applyNumberFormat="1" applyFont="1" applyAlignment="1">
      <alignment horizontal="right" vertical="center"/>
    </xf>
    <xf numFmtId="164" fontId="32" fillId="0" borderId="0" xfId="10" applyFont="1" applyAlignment="1">
      <alignment horizontal="right" vertical="center"/>
    </xf>
    <xf numFmtId="164" fontId="32" fillId="0" borderId="0" xfId="10" applyFont="1" applyFill="1" applyAlignment="1">
      <alignment horizontal="right" vertical="center"/>
    </xf>
    <xf numFmtId="167" fontId="40" fillId="0" borderId="3" xfId="0" applyNumberFormat="1" applyFont="1" applyBorder="1" applyAlignment="1">
      <alignment horizontal="right" vertical="center"/>
    </xf>
    <xf numFmtId="3" fontId="50" fillId="0" borderId="0" xfId="0" applyNumberFormat="1" applyFont="1" applyAlignment="1">
      <alignment horizontal="right" vertical="center"/>
    </xf>
    <xf numFmtId="0" fontId="50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 readingOrder="2"/>
    </xf>
    <xf numFmtId="172" fontId="32" fillId="0" borderId="0" xfId="1" applyNumberFormat="1" applyFont="1" applyAlignment="1">
      <alignment horizontal="right" vertical="center"/>
    </xf>
    <xf numFmtId="172" fontId="32" fillId="0" borderId="3" xfId="1" applyNumberFormat="1" applyFont="1" applyBorder="1" applyAlignment="1">
      <alignment horizontal="right" vertical="center"/>
    </xf>
    <xf numFmtId="0" fontId="53" fillId="0" borderId="0" xfId="0" applyFont="1" applyAlignment="1">
      <alignment horizontal="center" vertical="center"/>
    </xf>
    <xf numFmtId="0" fontId="28" fillId="0" borderId="0" xfId="0" applyFont="1" applyAlignment="1">
      <alignment horizontal="right" vertical="center"/>
    </xf>
    <xf numFmtId="167" fontId="50" fillId="0" borderId="0" xfId="0" applyNumberFormat="1" applyFont="1" applyAlignment="1">
      <alignment horizontal="right" vertical="center"/>
    </xf>
    <xf numFmtId="3" fontId="28" fillId="0" borderId="0" xfId="0" applyNumberFormat="1" applyFont="1" applyAlignment="1">
      <alignment horizontal="center" vertical="center"/>
    </xf>
    <xf numFmtId="3" fontId="50" fillId="0" borderId="3" xfId="0" applyNumberFormat="1" applyFont="1" applyBorder="1" applyAlignment="1">
      <alignment horizontal="right" vertical="center"/>
    </xf>
    <xf numFmtId="0" fontId="40" fillId="0" borderId="0" xfId="0" applyFont="1" applyAlignment="1">
      <alignment horizontal="right" vertical="center"/>
    </xf>
    <xf numFmtId="164" fontId="12" fillId="0" borderId="0" xfId="10" applyFont="1" applyAlignment="1">
      <alignment vertical="center"/>
    </xf>
    <xf numFmtId="167" fontId="36" fillId="0" borderId="0" xfId="0" applyNumberFormat="1" applyFont="1" applyAlignment="1">
      <alignment vertical="center"/>
    </xf>
    <xf numFmtId="9" fontId="12" fillId="0" borderId="0" xfId="0" applyNumberFormat="1" applyFont="1" applyAlignment="1">
      <alignment vertical="center"/>
    </xf>
    <xf numFmtId="166" fontId="38" fillId="0" borderId="0" xfId="8" applyNumberFormat="1" applyFont="1" applyFill="1" applyBorder="1" applyAlignment="1">
      <alignment vertical="center"/>
    </xf>
    <xf numFmtId="0" fontId="39" fillId="0" borderId="0" xfId="7" applyFont="1" applyAlignment="1">
      <alignment vertical="center"/>
    </xf>
    <xf numFmtId="0" fontId="38" fillId="0" borderId="0" xfId="7" applyFont="1" applyAlignment="1">
      <alignment horizontal="right" vertical="center" readingOrder="2"/>
    </xf>
    <xf numFmtId="9" fontId="38" fillId="0" borderId="0" xfId="9" applyFont="1" applyFill="1" applyAlignment="1">
      <alignment horizontal="right" vertical="center" readingOrder="2"/>
    </xf>
    <xf numFmtId="166" fontId="38" fillId="0" borderId="0" xfId="8" applyNumberFormat="1" applyFont="1" applyFill="1" applyAlignment="1">
      <alignment horizontal="right" vertical="center" readingOrder="2"/>
    </xf>
    <xf numFmtId="166" fontId="39" fillId="0" borderId="0" xfId="8" applyNumberFormat="1" applyFont="1" applyFill="1" applyAlignment="1">
      <alignment horizontal="right" vertical="center" readingOrder="2"/>
    </xf>
    <xf numFmtId="166" fontId="38" fillId="0" borderId="0" xfId="8" applyNumberFormat="1" applyFont="1" applyFill="1" applyAlignment="1">
      <alignment horizontal="right" vertical="center"/>
    </xf>
    <xf numFmtId="9" fontId="38" fillId="0" borderId="0" xfId="1" applyFont="1" applyFill="1" applyAlignment="1">
      <alignment horizontal="right" vertical="center" readingOrder="2"/>
    </xf>
    <xf numFmtId="166" fontId="34" fillId="0" borderId="0" xfId="8" applyNumberFormat="1" applyFont="1" applyFill="1" applyBorder="1" applyAlignment="1">
      <alignment horizontal="right" vertical="center" readingOrder="2"/>
    </xf>
    <xf numFmtId="166" fontId="38" fillId="0" borderId="0" xfId="8" applyNumberFormat="1" applyFont="1" applyFill="1" applyAlignment="1">
      <alignment vertical="center"/>
    </xf>
    <xf numFmtId="0" fontId="27" fillId="0" borderId="0" xfId="0" applyFont="1" applyAlignment="1">
      <alignment horizontal="right" vertical="center" readingOrder="2"/>
    </xf>
    <xf numFmtId="0" fontId="0" fillId="0" borderId="0" xfId="0" applyAlignment="1">
      <alignment vertical="center"/>
    </xf>
    <xf numFmtId="49" fontId="30" fillId="0" borderId="0" xfId="0" applyNumberFormat="1" applyFont="1" applyAlignment="1">
      <alignment horizontal="right" vertical="center" readingOrder="2"/>
    </xf>
    <xf numFmtId="3" fontId="12" fillId="0" borderId="0" xfId="0" applyNumberFormat="1" applyFont="1" applyAlignment="1">
      <alignment vertical="center"/>
    </xf>
    <xf numFmtId="167" fontId="12" fillId="0" borderId="0" xfId="0" applyNumberFormat="1" applyFont="1" applyAlignment="1">
      <alignment vertical="center"/>
    </xf>
    <xf numFmtId="164" fontId="12" fillId="0" borderId="9" xfId="0" applyNumberFormat="1" applyFont="1" applyBorder="1" applyAlignment="1">
      <alignment vertical="center"/>
    </xf>
    <xf numFmtId="0" fontId="27" fillId="0" borderId="0" xfId="0" applyFont="1" applyAlignment="1">
      <alignment vertical="center" readingOrder="2"/>
    </xf>
    <xf numFmtId="2" fontId="12" fillId="0" borderId="0" xfId="0" applyNumberFormat="1" applyFont="1" applyAlignment="1">
      <alignment vertical="center"/>
    </xf>
    <xf numFmtId="37" fontId="12" fillId="0" borderId="0" xfId="0" applyNumberFormat="1" applyFont="1" applyAlignment="1">
      <alignment vertical="center"/>
    </xf>
    <xf numFmtId="3" fontId="12" fillId="0" borderId="9" xfId="0" applyNumberFormat="1" applyFont="1" applyBorder="1" applyAlignment="1">
      <alignment vertical="center"/>
    </xf>
    <xf numFmtId="0" fontId="50" fillId="0" borderId="0" xfId="0" applyFont="1" applyAlignment="1">
      <alignment vertical="center"/>
    </xf>
    <xf numFmtId="171" fontId="50" fillId="0" borderId="0" xfId="0" applyNumberFormat="1" applyFont="1" applyAlignment="1">
      <alignment vertical="center"/>
    </xf>
    <xf numFmtId="3" fontId="50" fillId="0" borderId="0" xfId="0" applyNumberFormat="1" applyFont="1" applyAlignment="1">
      <alignment vertical="center"/>
    </xf>
    <xf numFmtId="167" fontId="0" fillId="0" borderId="0" xfId="0" applyNumberFormat="1" applyAlignment="1">
      <alignment vertical="center"/>
    </xf>
    <xf numFmtId="0" fontId="40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9" fontId="32" fillId="0" borderId="0" xfId="1" applyFont="1" applyFill="1" applyAlignment="1">
      <alignment horizontal="right" vertical="center"/>
    </xf>
    <xf numFmtId="164" fontId="50" fillId="0" borderId="0" xfId="10" applyFont="1" applyAlignment="1">
      <alignment horizontal="right" vertical="center"/>
    </xf>
    <xf numFmtId="37" fontId="32" fillId="0" borderId="0" xfId="0" applyNumberFormat="1" applyFont="1" applyAlignment="1">
      <alignment vertical="center"/>
    </xf>
    <xf numFmtId="164" fontId="50" fillId="0" borderId="3" xfId="10" applyFont="1" applyBorder="1" applyAlignment="1">
      <alignment horizontal="right" vertical="center"/>
    </xf>
    <xf numFmtId="164" fontId="49" fillId="0" borderId="0" xfId="10" applyFont="1" applyAlignment="1">
      <alignment horizontal="center" vertical="center"/>
    </xf>
    <xf numFmtId="164" fontId="12" fillId="0" borderId="0" xfId="10" applyFont="1" applyAlignment="1">
      <alignment horizontal="center" vertical="center"/>
    </xf>
    <xf numFmtId="164" fontId="11" fillId="0" borderId="0" xfId="10" applyFont="1" applyAlignment="1">
      <alignment horizontal="center" vertical="center"/>
    </xf>
    <xf numFmtId="164" fontId="0" fillId="0" borderId="0" xfId="10" applyFont="1"/>
    <xf numFmtId="164" fontId="32" fillId="0" borderId="0" xfId="10" applyFont="1" applyAlignment="1">
      <alignment vertical="center"/>
    </xf>
    <xf numFmtId="164" fontId="12" fillId="0" borderId="0" xfId="10" applyFont="1" applyAlignment="1">
      <alignment horizontal="center" vertical="center" shrinkToFit="1"/>
    </xf>
    <xf numFmtId="164" fontId="14" fillId="0" borderId="0" xfId="10" applyFont="1" applyAlignment="1">
      <alignment vertical="center"/>
    </xf>
    <xf numFmtId="164" fontId="0" fillId="0" borderId="0" xfId="10" applyFont="1" applyAlignment="1">
      <alignment vertical="center"/>
    </xf>
    <xf numFmtId="164" fontId="28" fillId="0" borderId="0" xfId="10" applyFont="1" applyAlignment="1">
      <alignment horizontal="center" vertical="center"/>
    </xf>
    <xf numFmtId="164" fontId="40" fillId="0" borderId="3" xfId="10" applyFont="1" applyBorder="1" applyAlignment="1">
      <alignment horizontal="right" vertical="center"/>
    </xf>
    <xf numFmtId="0" fontId="28" fillId="0" borderId="0" xfId="0" applyFont="1"/>
    <xf numFmtId="0" fontId="28" fillId="0" borderId="0" xfId="0" applyFont="1" applyAlignment="1">
      <alignment wrapText="1"/>
    </xf>
    <xf numFmtId="0" fontId="28" fillId="0" borderId="5" xfId="0" applyFont="1" applyBorder="1" applyAlignment="1">
      <alignment wrapText="1"/>
    </xf>
    <xf numFmtId="0" fontId="50" fillId="0" borderId="5" xfId="0" applyFont="1" applyBorder="1" applyAlignment="1">
      <alignment wrapText="1"/>
    </xf>
    <xf numFmtId="0" fontId="50" fillId="0" borderId="0" xfId="0" applyFont="1" applyAlignment="1">
      <alignment wrapText="1"/>
    </xf>
    <xf numFmtId="0" fontId="50" fillId="0" borderId="0" xfId="0" applyFont="1"/>
    <xf numFmtId="167" fontId="53" fillId="0" borderId="0" xfId="0" applyNumberFormat="1" applyFont="1" applyAlignment="1">
      <alignment horizontal="center" vertical="center"/>
    </xf>
    <xf numFmtId="166" fontId="53" fillId="0" borderId="0" xfId="5" applyNumberFormat="1" applyFont="1" applyAlignment="1">
      <alignment horizontal="center" vertical="center"/>
    </xf>
    <xf numFmtId="9" fontId="53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166" fontId="40" fillId="0" borderId="0" xfId="5" applyNumberFormat="1" applyFont="1" applyAlignment="1">
      <alignment horizontal="center" vertical="center" wrapText="1"/>
    </xf>
    <xf numFmtId="166" fontId="48" fillId="0" borderId="2" xfId="5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right" vertical="center" wrapText="1" shrinkToFit="1"/>
    </xf>
    <xf numFmtId="0" fontId="32" fillId="0" borderId="0" xfId="0" applyFont="1" applyAlignment="1">
      <alignment horizontal="right" vertical="center" shrinkToFit="1"/>
    </xf>
    <xf numFmtId="3" fontId="32" fillId="0" borderId="0" xfId="0" applyNumberFormat="1" applyFont="1" applyAlignment="1">
      <alignment horizontal="right" vertical="center" shrinkToFit="1"/>
    </xf>
    <xf numFmtId="3" fontId="32" fillId="0" borderId="0" xfId="0" applyNumberFormat="1" applyFont="1" applyAlignment="1">
      <alignment horizontal="center" vertical="center" shrinkToFit="1"/>
    </xf>
    <xf numFmtId="0" fontId="32" fillId="0" borderId="0" xfId="0" applyFont="1" applyAlignment="1">
      <alignment horizontal="center" vertical="center" shrinkToFit="1"/>
    </xf>
    <xf numFmtId="166" fontId="32" fillId="0" borderId="0" xfId="5" applyNumberFormat="1" applyFont="1" applyAlignment="1">
      <alignment horizontal="center" vertical="center" shrinkToFit="1"/>
    </xf>
    <xf numFmtId="9" fontId="32" fillId="0" borderId="0" xfId="1" applyFont="1" applyFill="1" applyAlignment="1">
      <alignment horizontal="center" vertical="center" shrinkToFit="1"/>
    </xf>
    <xf numFmtId="0" fontId="70" fillId="0" borderId="0" xfId="0" applyFont="1" applyAlignment="1">
      <alignment horizontal="center" vertical="center"/>
    </xf>
    <xf numFmtId="0" fontId="73" fillId="0" borderId="0" xfId="0" applyFont="1" applyAlignment="1">
      <alignment horizontal="center" vertical="center"/>
    </xf>
    <xf numFmtId="164" fontId="73" fillId="0" borderId="0" xfId="10" applyFont="1" applyAlignment="1">
      <alignment horizontal="center" vertical="center"/>
    </xf>
    <xf numFmtId="0" fontId="72" fillId="0" borderId="0" xfId="0" applyFont="1" applyAlignment="1">
      <alignment horizontal="center" vertical="center"/>
    </xf>
    <xf numFmtId="164" fontId="72" fillId="0" borderId="0" xfId="10" applyFont="1" applyAlignment="1">
      <alignment horizontal="center" vertical="center"/>
    </xf>
    <xf numFmtId="164" fontId="70" fillId="0" borderId="0" xfId="10" applyFont="1" applyAlignment="1">
      <alignment horizontal="center" vertical="center"/>
    </xf>
    <xf numFmtId="164" fontId="29" fillId="0" borderId="0" xfId="10" applyFont="1" applyAlignment="1">
      <alignment horizontal="center" vertical="center" wrapText="1"/>
    </xf>
    <xf numFmtId="0" fontId="73" fillId="0" borderId="0" xfId="0" applyFont="1" applyAlignment="1">
      <alignment horizontal="right" vertical="center"/>
    </xf>
    <xf numFmtId="167" fontId="72" fillId="0" borderId="0" xfId="0" applyNumberFormat="1" applyFont="1" applyAlignment="1">
      <alignment horizontal="right" vertical="center"/>
    </xf>
    <xf numFmtId="0" fontId="52" fillId="0" borderId="0" xfId="0" applyFont="1" applyAlignment="1">
      <alignment vertical="center"/>
    </xf>
    <xf numFmtId="0" fontId="76" fillId="0" borderId="0" xfId="0" applyFont="1"/>
    <xf numFmtId="0" fontId="78" fillId="0" borderId="0" xfId="0" applyFont="1" applyAlignment="1">
      <alignment horizontal="center" vertical="center" wrapText="1" readingOrder="2"/>
    </xf>
    <xf numFmtId="37" fontId="37" fillId="0" borderId="0" xfId="0" applyNumberFormat="1" applyFont="1" applyAlignment="1">
      <alignment horizontal="right" vertical="center"/>
    </xf>
    <xf numFmtId="0" fontId="76" fillId="0" borderId="0" xfId="0" applyFont="1" applyAlignment="1">
      <alignment horizontal="center"/>
    </xf>
    <xf numFmtId="4" fontId="32" fillId="0" borderId="0" xfId="0" applyNumberFormat="1" applyFont="1"/>
    <xf numFmtId="0" fontId="18" fillId="0" borderId="0" xfId="0" applyFont="1" applyAlignment="1">
      <alignment horizontal="right" vertical="center" readingOrder="2"/>
    </xf>
    <xf numFmtId="0" fontId="17" fillId="0" borderId="0" xfId="0" applyFont="1" applyAlignment="1">
      <alignment vertical="center" readingOrder="2"/>
    </xf>
    <xf numFmtId="0" fontId="0" fillId="0" borderId="0" xfId="0" applyAlignment="1">
      <alignment horizontal="right" vertical="center"/>
    </xf>
    <xf numFmtId="0" fontId="33" fillId="0" borderId="0" xfId="0" applyFont="1" applyAlignment="1">
      <alignment vertical="center"/>
    </xf>
    <xf numFmtId="0" fontId="35" fillId="0" borderId="0" xfId="0" applyFont="1" applyAlignment="1">
      <alignment vertical="center" wrapText="1" readingOrder="2"/>
    </xf>
    <xf numFmtId="0" fontId="76" fillId="0" borderId="0" xfId="0" applyFont="1" applyAlignment="1">
      <alignment vertical="center" wrapText="1"/>
    </xf>
    <xf numFmtId="0" fontId="35" fillId="0" borderId="4" xfId="0" applyFont="1" applyBorder="1" applyAlignment="1">
      <alignment horizontal="center" vertical="center" wrapText="1" readingOrder="2"/>
    </xf>
    <xf numFmtId="0" fontId="81" fillId="0" borderId="0" xfId="0" applyFont="1" applyAlignment="1">
      <alignment horizontal="right" vertical="center" wrapText="1" readingOrder="2"/>
    </xf>
    <xf numFmtId="0" fontId="81" fillId="0" borderId="0" xfId="0" applyFont="1" applyAlignment="1">
      <alignment horizontal="center" vertical="center" wrapText="1" readingOrder="2"/>
    </xf>
    <xf numFmtId="0" fontId="30" fillId="0" borderId="0" xfId="0" applyFont="1" applyAlignment="1">
      <alignment vertical="center" readingOrder="2"/>
    </xf>
    <xf numFmtId="0" fontId="24" fillId="0" borderId="0" xfId="0" applyFont="1" applyAlignment="1">
      <alignment vertical="center" readingOrder="2"/>
    </xf>
    <xf numFmtId="0" fontId="22" fillId="0" borderId="0" xfId="0" applyFont="1" applyAlignment="1">
      <alignment vertical="center" wrapText="1"/>
    </xf>
    <xf numFmtId="49" fontId="37" fillId="0" borderId="0" xfId="0" applyNumberFormat="1" applyFont="1" applyAlignment="1">
      <alignment horizontal="right" vertical="center"/>
    </xf>
    <xf numFmtId="166" fontId="76" fillId="0" borderId="0" xfId="5" applyNumberFormat="1" applyFont="1" applyAlignment="1">
      <alignment vertical="center" wrapText="1"/>
    </xf>
    <xf numFmtId="3" fontId="76" fillId="0" borderId="0" xfId="0" applyNumberFormat="1" applyFont="1" applyAlignment="1">
      <alignment vertical="center" wrapText="1"/>
    </xf>
    <xf numFmtId="0" fontId="28" fillId="0" borderId="0" xfId="0" applyFont="1" applyAlignment="1">
      <alignment vertical="center"/>
    </xf>
    <xf numFmtId="3" fontId="20" fillId="0" borderId="0" xfId="3" applyNumberFormat="1" applyFont="1" applyFill="1" applyBorder="1" applyAlignment="1">
      <alignment horizontal="center" vertical="center" readingOrder="2"/>
    </xf>
    <xf numFmtId="0" fontId="20" fillId="0" borderId="0" xfId="3" applyNumberFormat="1" applyFont="1" applyFill="1" applyBorder="1" applyAlignment="1">
      <alignment horizontal="center" vertical="center" readingOrder="2"/>
    </xf>
    <xf numFmtId="0" fontId="0" fillId="0" borderId="0" xfId="0" applyAlignment="1">
      <alignment horizontal="center"/>
    </xf>
    <xf numFmtId="167" fontId="50" fillId="0" borderId="0" xfId="0" applyNumberFormat="1" applyFont="1"/>
    <xf numFmtId="0" fontId="50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164" fontId="12" fillId="0" borderId="0" xfId="10" applyFont="1" applyBorder="1" applyAlignment="1">
      <alignment horizontal="center" vertical="center" shrinkToFit="1"/>
    </xf>
    <xf numFmtId="0" fontId="51" fillId="0" borderId="0" xfId="0" applyFont="1" applyAlignment="1">
      <alignment horizontal="center" vertical="center"/>
    </xf>
    <xf numFmtId="166" fontId="12" fillId="0" borderId="0" xfId="5" applyNumberFormat="1" applyFont="1" applyFill="1" applyBorder="1"/>
    <xf numFmtId="3" fontId="74" fillId="0" borderId="0" xfId="0" applyNumberFormat="1" applyFont="1"/>
    <xf numFmtId="167" fontId="12" fillId="0" borderId="0" xfId="5" applyNumberFormat="1" applyFont="1" applyFill="1" applyBorder="1" applyAlignment="1">
      <alignment horizontal="center" vertical="center"/>
    </xf>
    <xf numFmtId="164" fontId="12" fillId="0" borderId="0" xfId="0" applyNumberFormat="1" applyFont="1" applyAlignment="1">
      <alignment vertical="center"/>
    </xf>
    <xf numFmtId="0" fontId="39" fillId="0" borderId="0" xfId="2" applyFont="1" applyAlignment="1">
      <alignment horizontal="right" vertical="center" readingOrder="2"/>
    </xf>
    <xf numFmtId="0" fontId="44" fillId="0" borderId="0" xfId="2" applyFont="1" applyAlignment="1">
      <alignment horizontal="right" vertical="center" readingOrder="2"/>
    </xf>
    <xf numFmtId="0" fontId="39" fillId="0" borderId="0" xfId="2" applyFont="1" applyAlignment="1">
      <alignment horizontal="center" vertical="center"/>
    </xf>
    <xf numFmtId="0" fontId="38" fillId="0" borderId="0" xfId="2" applyFont="1" applyAlignment="1">
      <alignment horizontal="center"/>
    </xf>
    <xf numFmtId="0" fontId="39" fillId="0" borderId="0" xfId="2" applyFont="1" applyAlignment="1">
      <alignment horizontal="center"/>
    </xf>
    <xf numFmtId="49" fontId="38" fillId="0" borderId="0" xfId="2" applyNumberFormat="1" applyFont="1" applyAlignment="1">
      <alignment horizontal="center" vertical="center" readingOrder="2"/>
    </xf>
    <xf numFmtId="0" fontId="82" fillId="0" borderId="0" xfId="2" applyFont="1" applyAlignment="1">
      <alignment vertical="center" readingOrder="2"/>
    </xf>
    <xf numFmtId="166" fontId="39" fillId="0" borderId="0" xfId="3" applyNumberFormat="1" applyFont="1" applyFill="1" applyAlignment="1">
      <alignment horizontal="right" vertical="center" readingOrder="2"/>
    </xf>
    <xf numFmtId="0" fontId="45" fillId="0" borderId="0" xfId="2" applyFont="1" applyAlignment="1">
      <alignment horizontal="center"/>
    </xf>
    <xf numFmtId="0" fontId="45" fillId="0" borderId="0" xfId="2" applyFont="1"/>
    <xf numFmtId="166" fontId="39" fillId="0" borderId="0" xfId="3" applyNumberFormat="1" applyFont="1" applyFill="1" applyBorder="1" applyAlignment="1">
      <alignment horizontal="right" vertical="center" readingOrder="2"/>
    </xf>
    <xf numFmtId="0" fontId="21" fillId="0" borderId="0" xfId="2" applyFont="1" applyAlignment="1">
      <alignment horizontal="center" vertical="center" wrapText="1"/>
    </xf>
    <xf numFmtId="0" fontId="21" fillId="0" borderId="1" xfId="2" applyFont="1" applyBorder="1" applyAlignment="1">
      <alignment horizontal="center"/>
    </xf>
    <xf numFmtId="0" fontId="20" fillId="0" borderId="0" xfId="2" applyFont="1" applyAlignment="1">
      <alignment horizontal="center"/>
    </xf>
    <xf numFmtId="0" fontId="21" fillId="0" borderId="0" xfId="2" applyFont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37" fontId="73" fillId="0" borderId="0" xfId="0" applyNumberFormat="1" applyFont="1" applyAlignment="1">
      <alignment horizontal="right" vertical="center"/>
    </xf>
    <xf numFmtId="0" fontId="73" fillId="0" borderId="0" xfId="0" applyFont="1" applyAlignment="1">
      <alignment horizontal="right" vertical="center" wrapText="1"/>
    </xf>
    <xf numFmtId="37" fontId="73" fillId="0" borderId="0" xfId="0" applyNumberFormat="1" applyFont="1" applyAlignment="1">
      <alignment horizontal="right" vertical="center" shrinkToFit="1"/>
    </xf>
    <xf numFmtId="3" fontId="50" fillId="0" borderId="0" xfId="0" applyNumberFormat="1" applyFont="1" applyAlignment="1">
      <alignment horizontal="right" vertical="center" shrinkToFit="1"/>
    </xf>
    <xf numFmtId="3" fontId="34" fillId="0" borderId="0" xfId="3" applyNumberFormat="1" applyFont="1" applyFill="1" applyBorder="1" applyAlignment="1">
      <alignment horizontal="right" vertical="center" readingOrder="2"/>
    </xf>
    <xf numFmtId="164" fontId="28" fillId="0" borderId="0" xfId="10" applyFont="1" applyAlignment="1">
      <alignment horizontal="right" vertical="center" shrinkToFit="1"/>
    </xf>
    <xf numFmtId="37" fontId="37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right" vertical="center" readingOrder="2"/>
    </xf>
    <xf numFmtId="0" fontId="86" fillId="0" borderId="0" xfId="0" applyFont="1"/>
    <xf numFmtId="0" fontId="86" fillId="0" borderId="0" xfId="0" applyFont="1" applyAlignment="1">
      <alignment horizontal="right" vertical="center"/>
    </xf>
    <xf numFmtId="166" fontId="39" fillId="0" borderId="0" xfId="0" applyNumberFormat="1" applyFont="1" applyAlignment="1">
      <alignment horizontal="center" vertical="center" readingOrder="2"/>
    </xf>
    <xf numFmtId="43" fontId="39" fillId="0" borderId="0" xfId="0" applyNumberFormat="1" applyFont="1" applyAlignment="1">
      <alignment horizontal="right" vertical="center" indent="4" readingOrder="2"/>
    </xf>
    <xf numFmtId="0" fontId="87" fillId="0" borderId="0" xfId="0" applyFont="1" applyAlignment="1">
      <alignment horizontal="right" vertical="center"/>
    </xf>
    <xf numFmtId="49" fontId="38" fillId="0" borderId="0" xfId="0" applyNumberFormat="1" applyFont="1" applyAlignment="1">
      <alignment horizontal="center" vertical="center" readingOrder="2"/>
    </xf>
    <xf numFmtId="166" fontId="50" fillId="0" borderId="0" xfId="5" applyNumberFormat="1" applyFont="1" applyFill="1" applyAlignment="1">
      <alignment vertical="center" wrapText="1"/>
    </xf>
    <xf numFmtId="167" fontId="73" fillId="0" borderId="0" xfId="0" applyNumberFormat="1" applyFont="1" applyAlignment="1">
      <alignment horizontal="center" vertical="center"/>
    </xf>
    <xf numFmtId="9" fontId="73" fillId="0" borderId="0" xfId="1" applyFont="1" applyFill="1" applyAlignment="1">
      <alignment horizontal="center" vertical="center"/>
    </xf>
    <xf numFmtId="9" fontId="50" fillId="0" borderId="0" xfId="1" applyFont="1" applyAlignment="1">
      <alignment horizontal="center" vertical="center"/>
    </xf>
    <xf numFmtId="9" fontId="39" fillId="0" borderId="0" xfId="1" applyFont="1" applyAlignment="1">
      <alignment horizontal="center" vertical="center" readingOrder="2"/>
    </xf>
    <xf numFmtId="9" fontId="39" fillId="0" borderId="6" xfId="1" applyFont="1" applyBorder="1" applyAlignment="1">
      <alignment horizontal="center" vertical="center" readingOrder="2"/>
    </xf>
    <xf numFmtId="3" fontId="23" fillId="0" borderId="0" xfId="0" applyNumberFormat="1" applyFont="1" applyAlignment="1">
      <alignment horizontal="center" vertical="top"/>
    </xf>
    <xf numFmtId="3" fontId="50" fillId="0" borderId="0" xfId="0" applyNumberFormat="1" applyFont="1" applyAlignment="1">
      <alignment horizontal="center" vertical="center"/>
    </xf>
    <xf numFmtId="3" fontId="14" fillId="0" borderId="0" xfId="0" applyNumberFormat="1" applyFont="1"/>
    <xf numFmtId="0" fontId="14" fillId="0" borderId="0" xfId="0" applyFont="1"/>
    <xf numFmtId="3" fontId="36" fillId="0" borderId="0" xfId="0" applyNumberFormat="1" applyFont="1" applyAlignment="1">
      <alignment vertical="center"/>
    </xf>
    <xf numFmtId="3" fontId="81" fillId="0" borderId="0" xfId="0" applyNumberFormat="1" applyFont="1" applyAlignment="1">
      <alignment horizontal="center" vertical="center" wrapText="1" readingOrder="2"/>
    </xf>
    <xf numFmtId="3" fontId="76" fillId="0" borderId="0" xfId="0" applyNumberFormat="1" applyFont="1" applyAlignment="1">
      <alignment horizontal="center" vertical="center" wrapText="1"/>
    </xf>
    <xf numFmtId="3" fontId="50" fillId="0" borderId="0" xfId="5" applyNumberFormat="1" applyFont="1" applyAlignment="1">
      <alignment horizontal="center" vertical="center"/>
    </xf>
    <xf numFmtId="9" fontId="38" fillId="0" borderId="0" xfId="1" applyFont="1" applyFill="1" applyAlignment="1">
      <alignment horizontal="center" vertical="center" readingOrder="2"/>
    </xf>
    <xf numFmtId="3" fontId="50" fillId="0" borderId="0" xfId="0" applyNumberFormat="1" applyFont="1" applyAlignment="1">
      <alignment horizontal="center" vertical="center" shrinkToFit="1"/>
    </xf>
    <xf numFmtId="3" fontId="89" fillId="0" borderId="0" xfId="0" applyNumberFormat="1" applyFont="1"/>
    <xf numFmtId="43" fontId="0" fillId="0" borderId="0" xfId="0" applyNumberFormat="1"/>
    <xf numFmtId="0" fontId="23" fillId="0" borderId="0" xfId="0" applyFont="1" applyAlignment="1">
      <alignment horizontal="right" vertical="top"/>
    </xf>
    <xf numFmtId="164" fontId="0" fillId="0" borderId="0" xfId="0" applyNumberFormat="1"/>
    <xf numFmtId="174" fontId="28" fillId="0" borderId="19" xfId="0" applyNumberFormat="1" applyFont="1" applyBorder="1" applyAlignment="1">
      <alignment horizontal="center" vertical="center" shrinkToFit="1"/>
    </xf>
    <xf numFmtId="0" fontId="12" fillId="34" borderId="0" xfId="0" applyFont="1" applyFill="1" applyAlignment="1">
      <alignment horizontal="center" vertical="center"/>
    </xf>
    <xf numFmtId="0" fontId="76" fillId="0" borderId="0" xfId="0" applyFont="1" applyAlignment="1">
      <alignment horizontal="center" vertical="center" wrapText="1"/>
    </xf>
    <xf numFmtId="0" fontId="33" fillId="35" borderId="0" xfId="0" applyFont="1" applyFill="1" applyAlignment="1">
      <alignment horizontal="center" vertical="center"/>
    </xf>
    <xf numFmtId="0" fontId="28" fillId="35" borderId="0" xfId="0" applyFont="1" applyFill="1" applyAlignment="1">
      <alignment horizontal="center" vertical="center"/>
    </xf>
    <xf numFmtId="166" fontId="28" fillId="35" borderId="0" xfId="5" applyNumberFormat="1" applyFont="1" applyFill="1" applyAlignment="1">
      <alignment horizontal="center" vertical="center"/>
    </xf>
    <xf numFmtId="0" fontId="28" fillId="35" borderId="0" xfId="0" applyFont="1" applyFill="1" applyAlignment="1">
      <alignment vertical="center" readingOrder="2"/>
    </xf>
    <xf numFmtId="0" fontId="12" fillId="35" borderId="0" xfId="0" applyFont="1" applyFill="1" applyAlignment="1">
      <alignment horizontal="center" vertical="center"/>
    </xf>
    <xf numFmtId="166" fontId="12" fillId="35" borderId="0" xfId="5" applyNumberFormat="1" applyFont="1" applyFill="1" applyAlignment="1">
      <alignment horizontal="center" vertical="center"/>
    </xf>
    <xf numFmtId="9" fontId="12" fillId="35" borderId="0" xfId="0" applyNumberFormat="1" applyFont="1" applyFill="1" applyAlignment="1">
      <alignment horizontal="center" vertical="center"/>
    </xf>
    <xf numFmtId="3" fontId="28" fillId="0" borderId="0" xfId="0" applyNumberFormat="1" applyFont="1" applyAlignment="1">
      <alignment horizontal="center" vertical="center" shrinkToFit="1"/>
    </xf>
    <xf numFmtId="0" fontId="48" fillId="35" borderId="0" xfId="0" applyFont="1" applyFill="1" applyAlignment="1">
      <alignment vertical="center"/>
    </xf>
    <xf numFmtId="0" fontId="40" fillId="35" borderId="0" xfId="0" applyFont="1" applyFill="1" applyAlignment="1">
      <alignment horizontal="center" vertical="center"/>
    </xf>
    <xf numFmtId="0" fontId="21" fillId="35" borderId="0" xfId="0" applyFont="1" applyFill="1" applyAlignment="1">
      <alignment horizontal="center"/>
    </xf>
    <xf numFmtId="0" fontId="76" fillId="35" borderId="0" xfId="0" applyFont="1" applyFill="1"/>
    <xf numFmtId="172" fontId="32" fillId="0" borderId="0" xfId="1" applyNumberFormat="1" applyFont="1" applyFill="1" applyAlignment="1">
      <alignment horizontal="center" vertical="center"/>
    </xf>
    <xf numFmtId="0" fontId="28" fillId="35" borderId="0" xfId="0" applyFont="1" applyFill="1" applyAlignment="1">
      <alignment vertical="center"/>
    </xf>
    <xf numFmtId="0" fontId="33" fillId="35" borderId="0" xfId="0" applyFont="1" applyFill="1" applyAlignment="1">
      <alignment vertical="center"/>
    </xf>
    <xf numFmtId="0" fontId="13" fillId="35" borderId="0" xfId="0" applyFont="1" applyFill="1" applyAlignment="1">
      <alignment horizontal="center" vertical="center"/>
    </xf>
    <xf numFmtId="0" fontId="17" fillId="35" borderId="0" xfId="0" applyFont="1" applyFill="1" applyAlignment="1">
      <alignment horizontal="right" vertical="center" readingOrder="2"/>
    </xf>
    <xf numFmtId="0" fontId="27" fillId="35" borderId="0" xfId="0" applyFont="1" applyFill="1" applyAlignment="1">
      <alignment horizontal="right" vertical="center" readingOrder="2"/>
    </xf>
    <xf numFmtId="0" fontId="20" fillId="35" borderId="4" xfId="0" applyFont="1" applyFill="1" applyBorder="1" applyAlignment="1">
      <alignment horizontal="center" vertical="center"/>
    </xf>
    <xf numFmtId="0" fontId="20" fillId="35" borderId="0" xfId="0" applyFont="1" applyFill="1" applyAlignment="1">
      <alignment horizontal="center" vertical="center"/>
    </xf>
    <xf numFmtId="0" fontId="20" fillId="35" borderId="4" xfId="0" applyFont="1" applyFill="1" applyBorder="1" applyAlignment="1">
      <alignment horizontal="center"/>
    </xf>
    <xf numFmtId="0" fontId="20" fillId="35" borderId="4" xfId="0" applyFont="1" applyFill="1" applyBorder="1" applyAlignment="1">
      <alignment horizontal="center" wrapText="1"/>
    </xf>
    <xf numFmtId="0" fontId="20" fillId="35" borderId="0" xfId="0" applyFont="1" applyFill="1" applyAlignment="1">
      <alignment horizontal="center" vertical="center" wrapText="1"/>
    </xf>
    <xf numFmtId="0" fontId="0" fillId="35" borderId="0" xfId="0" applyFill="1"/>
    <xf numFmtId="9" fontId="28" fillId="0" borderId="0" xfId="213" applyNumberFormat="1" applyFont="1" applyBorder="1" applyAlignment="1">
      <alignment horizontal="right" vertical="center"/>
    </xf>
    <xf numFmtId="170" fontId="32" fillId="0" borderId="0" xfId="213" applyNumberFormat="1" applyFont="1" applyBorder="1" applyAlignment="1">
      <alignment horizontal="right" vertical="center"/>
    </xf>
    <xf numFmtId="9" fontId="28" fillId="0" borderId="19" xfId="213" applyNumberFormat="1" applyFont="1" applyBorder="1" applyAlignment="1">
      <alignment horizontal="right" vertical="center"/>
    </xf>
    <xf numFmtId="37" fontId="50" fillId="33" borderId="19" xfId="214" applyNumberFormat="1" applyFont="1" applyFill="1" applyBorder="1" applyAlignment="1">
      <alignment horizontal="right" vertical="center" shrinkToFit="1"/>
    </xf>
    <xf numFmtId="0" fontId="11" fillId="0" borderId="0" xfId="0" applyFont="1" applyAlignment="1">
      <alignment horizontal="right" vertical="center"/>
    </xf>
    <xf numFmtId="3" fontId="22" fillId="0" borderId="0" xfId="0" applyNumberFormat="1" applyFont="1" applyAlignment="1">
      <alignment horizontal="center" vertical="center" wrapText="1"/>
    </xf>
    <xf numFmtId="38" fontId="73" fillId="0" borderId="0" xfId="0" applyNumberFormat="1" applyFont="1" applyAlignment="1">
      <alignment horizontal="center" vertical="center"/>
    </xf>
    <xf numFmtId="0" fontId="52" fillId="0" borderId="0" xfId="0" applyFont="1" applyAlignment="1">
      <alignment horizontal="right" vertical="center"/>
    </xf>
    <xf numFmtId="3" fontId="0" fillId="0" borderId="0" xfId="0" applyNumberFormat="1" applyAlignment="1">
      <alignment horizontal="center"/>
    </xf>
    <xf numFmtId="0" fontId="30" fillId="0" borderId="0" xfId="0" applyFont="1" applyAlignment="1">
      <alignment horizontal="right" vertical="center" readingOrder="2"/>
    </xf>
    <xf numFmtId="0" fontId="14" fillId="0" borderId="0" xfId="0" applyFont="1" applyAlignment="1">
      <alignment horizontal="center" vertical="center"/>
    </xf>
    <xf numFmtId="37" fontId="50" fillId="33" borderId="3" xfId="214" applyNumberFormat="1" applyFont="1" applyFill="1" applyBorder="1" applyAlignment="1">
      <alignment horizontal="right" vertical="center" shrinkToFit="1"/>
    </xf>
    <xf numFmtId="166" fontId="28" fillId="0" borderId="0" xfId="5" applyNumberFormat="1" applyFont="1"/>
    <xf numFmtId="37" fontId="37" fillId="0" borderId="1" xfId="0" applyNumberFormat="1" applyFont="1" applyBorder="1" applyAlignment="1">
      <alignment horizontal="center" vertical="center"/>
    </xf>
    <xf numFmtId="0" fontId="31" fillId="0" borderId="0" xfId="0" applyFont="1"/>
    <xf numFmtId="3" fontId="88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166" fontId="31" fillId="0" borderId="0" xfId="213" applyNumberFormat="1" applyFont="1" applyFill="1" applyAlignment="1"/>
    <xf numFmtId="3" fontId="34" fillId="0" borderId="0" xfId="213" applyNumberFormat="1" applyFont="1" applyFill="1" applyBorder="1" applyAlignment="1">
      <alignment horizontal="center" vertical="center"/>
    </xf>
    <xf numFmtId="3" fontId="39" fillId="0" borderId="0" xfId="213" applyNumberFormat="1" applyFont="1" applyFill="1" applyBorder="1" applyAlignment="1">
      <alignment horizontal="center" vertical="center"/>
    </xf>
    <xf numFmtId="0" fontId="14" fillId="0" borderId="0" xfId="6"/>
    <xf numFmtId="3" fontId="91" fillId="34" borderId="0" xfId="0" applyNumberFormat="1" applyFont="1" applyFill="1" applyAlignment="1">
      <alignment horizontal="right" vertical="center"/>
    </xf>
    <xf numFmtId="175" fontId="39" fillId="0" borderId="6" xfId="1" applyNumberFormat="1" applyFont="1" applyBorder="1" applyAlignment="1">
      <alignment horizontal="center" vertical="center" readingOrder="2"/>
    </xf>
    <xf numFmtId="10" fontId="39" fillId="0" borderId="0" xfId="1" applyNumberFormat="1" applyFont="1" applyAlignment="1">
      <alignment horizontal="center" vertical="center" readingOrder="2"/>
    </xf>
    <xf numFmtId="166" fontId="76" fillId="0" borderId="0" xfId="5" applyNumberFormat="1" applyFont="1"/>
    <xf numFmtId="178" fontId="92" fillId="0" borderId="0" xfId="0" applyNumberFormat="1" applyFont="1" applyAlignment="1">
      <alignment horizontal="center" vertical="center" readingOrder="2"/>
    </xf>
    <xf numFmtId="3" fontId="47" fillId="0" borderId="0" xfId="0" applyNumberFormat="1" applyFont="1" applyAlignment="1">
      <alignment horizontal="center" vertical="center"/>
    </xf>
    <xf numFmtId="177" fontId="47" fillId="0" borderId="0" xfId="5" applyNumberFormat="1" applyFont="1" applyAlignment="1">
      <alignment horizontal="center" vertical="center"/>
    </xf>
    <xf numFmtId="166" fontId="94" fillId="0" borderId="0" xfId="5" applyNumberFormat="1" applyFont="1" applyAlignment="1">
      <alignment horizontal="center" vertical="center" readingOrder="2"/>
    </xf>
    <xf numFmtId="166" fontId="95" fillId="0" borderId="0" xfId="5" applyNumberFormat="1" applyFont="1" applyAlignment="1">
      <alignment horizontal="center" vertical="center"/>
    </xf>
    <xf numFmtId="166" fontId="94" fillId="0" borderId="23" xfId="5" applyNumberFormat="1" applyFont="1" applyBorder="1" applyAlignment="1">
      <alignment horizontal="center" vertical="center" readingOrder="2"/>
    </xf>
    <xf numFmtId="166" fontId="93" fillId="0" borderId="22" xfId="5" applyNumberFormat="1" applyFont="1" applyBorder="1" applyAlignment="1">
      <alignment horizontal="center" vertical="center"/>
    </xf>
    <xf numFmtId="167" fontId="51" fillId="0" borderId="0" xfId="5" applyNumberFormat="1" applyFont="1" applyFill="1" applyAlignment="1">
      <alignment horizontal="right" vertical="center" shrinkToFit="1"/>
    </xf>
    <xf numFmtId="167" fontId="51" fillId="0" borderId="0" xfId="5" applyNumberFormat="1" applyFont="1" applyFill="1" applyBorder="1" applyAlignment="1">
      <alignment horizontal="right" vertical="center"/>
    </xf>
    <xf numFmtId="0" fontId="21" fillId="0" borderId="0" xfId="193" applyFont="1"/>
    <xf numFmtId="0" fontId="1" fillId="0" borderId="0" xfId="193"/>
    <xf numFmtId="0" fontId="17" fillId="0" borderId="0" xfId="193" applyFont="1" applyAlignment="1">
      <alignment vertical="center" readingOrder="2"/>
    </xf>
    <xf numFmtId="0" fontId="98" fillId="0" borderId="0" xfId="193" applyFont="1" applyAlignment="1">
      <alignment horizontal="right" vertical="center" readingOrder="2"/>
    </xf>
    <xf numFmtId="43" fontId="39" fillId="0" borderId="0" xfId="5" applyFont="1" applyAlignment="1">
      <alignment horizontal="center" vertical="center" readingOrder="2"/>
    </xf>
    <xf numFmtId="37" fontId="32" fillId="33" borderId="2" xfId="214" applyNumberFormat="1" applyFont="1" applyFill="1" applyBorder="1" applyAlignment="1">
      <alignment horizontal="right" vertical="center" shrinkToFit="1"/>
    </xf>
    <xf numFmtId="37" fontId="28" fillId="33" borderId="2" xfId="214" applyNumberFormat="1" applyFont="1" applyFill="1" applyBorder="1" applyAlignment="1">
      <alignment horizontal="right" vertical="center" shrinkToFit="1"/>
    </xf>
    <xf numFmtId="166" fontId="95" fillId="0" borderId="21" xfId="5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172" fontId="40" fillId="0" borderId="3" xfId="1" applyNumberFormat="1" applyFont="1" applyFill="1" applyBorder="1" applyAlignment="1">
      <alignment horizontal="center" vertical="center"/>
    </xf>
    <xf numFmtId="9" fontId="28" fillId="0" borderId="3" xfId="1" applyFont="1" applyFill="1" applyBorder="1" applyAlignment="1">
      <alignment horizontal="center" vertical="center" shrinkToFit="1"/>
    </xf>
    <xf numFmtId="37" fontId="28" fillId="33" borderId="3" xfId="214" applyNumberFormat="1" applyFont="1" applyFill="1" applyBorder="1" applyAlignment="1">
      <alignment horizontal="right" vertical="center" shrinkToFit="1"/>
    </xf>
    <xf numFmtId="37" fontId="70" fillId="0" borderId="0" xfId="0" applyNumberFormat="1" applyFont="1" applyAlignment="1">
      <alignment horizontal="right" vertical="center" shrinkToFit="1"/>
    </xf>
    <xf numFmtId="0" fontId="70" fillId="0" borderId="0" xfId="0" applyFont="1" applyAlignment="1">
      <alignment horizontal="right" vertical="center"/>
    </xf>
    <xf numFmtId="0" fontId="99" fillId="0" borderId="0" xfId="0" applyFont="1" applyAlignment="1">
      <alignment horizontal="center" vertical="center" wrapText="1" readingOrder="2"/>
    </xf>
    <xf numFmtId="37" fontId="100" fillId="0" borderId="3" xfId="0" applyNumberFormat="1" applyFont="1" applyBorder="1" applyAlignment="1">
      <alignment horizontal="center" vertical="center"/>
    </xf>
    <xf numFmtId="0" fontId="73" fillId="0" borderId="0" xfId="0" applyFont="1" applyAlignment="1">
      <alignment horizontal="center" vertical="center" shrinkToFit="1"/>
    </xf>
    <xf numFmtId="167" fontId="73" fillId="0" borderId="0" xfId="5" applyNumberFormat="1" applyFont="1" applyFill="1" applyAlignment="1">
      <alignment horizontal="center" vertical="center"/>
    </xf>
    <xf numFmtId="166" fontId="12" fillId="0" borderId="0" xfId="5" applyNumberFormat="1" applyFont="1" applyAlignment="1">
      <alignment wrapText="1"/>
    </xf>
    <xf numFmtId="166" fontId="95" fillId="0" borderId="20" xfId="5" applyNumberFormat="1" applyFont="1" applyBorder="1" applyAlignment="1">
      <alignment horizontal="center" vertical="center"/>
    </xf>
    <xf numFmtId="9" fontId="70" fillId="0" borderId="3" xfId="1" applyFont="1" applyFill="1" applyBorder="1" applyAlignment="1">
      <alignment horizontal="center" vertical="center"/>
    </xf>
    <xf numFmtId="3" fontId="40" fillId="0" borderId="0" xfId="0" applyNumberFormat="1" applyFont="1" applyAlignment="1">
      <alignment horizontal="right" vertical="center"/>
    </xf>
    <xf numFmtId="166" fontId="73" fillId="0" borderId="0" xfId="5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6" fillId="0" borderId="0" xfId="0" applyFont="1" applyBorder="1"/>
    <xf numFmtId="0" fontId="22" fillId="0" borderId="0" xfId="0" applyFont="1" applyBorder="1" applyAlignment="1"/>
    <xf numFmtId="37" fontId="37" fillId="0" borderId="2" xfId="0" applyNumberFormat="1" applyFont="1" applyBorder="1" applyAlignment="1">
      <alignment horizontal="center" vertical="center"/>
    </xf>
    <xf numFmtId="3" fontId="23" fillId="0" borderId="0" xfId="0" applyNumberFormat="1" applyFont="1" applyAlignment="1">
      <alignment horizontal="right" vertical="top"/>
    </xf>
    <xf numFmtId="0" fontId="12" fillId="0" borderId="0" xfId="0" applyFont="1" applyAlignment="1">
      <alignment horizontal="center" vertical="center"/>
    </xf>
    <xf numFmtId="0" fontId="50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50" fillId="0" borderId="0" xfId="0" applyFont="1" applyAlignment="1">
      <alignment horizontal="right" vertical="center"/>
    </xf>
    <xf numFmtId="166" fontId="95" fillId="0" borderId="0" xfId="5" applyNumberFormat="1" applyFont="1" applyBorder="1" applyAlignment="1">
      <alignment horizontal="center" vertical="center"/>
    </xf>
    <xf numFmtId="166" fontId="17" fillId="0" borderId="0" xfId="0" applyNumberFormat="1" applyFont="1" applyAlignment="1">
      <alignment vertical="center" readingOrder="2"/>
    </xf>
    <xf numFmtId="166" fontId="39" fillId="34" borderId="0" xfId="0" applyNumberFormat="1" applyFont="1" applyFill="1" applyAlignment="1">
      <alignment horizontal="center" vertical="center" readingOrder="2"/>
    </xf>
    <xf numFmtId="3" fontId="12" fillId="34" borderId="0" xfId="0" applyNumberFormat="1" applyFont="1" applyFill="1" applyAlignment="1">
      <alignment horizontal="center" vertical="center"/>
    </xf>
    <xf numFmtId="0" fontId="0" fillId="34" borderId="0" xfId="0" applyFill="1"/>
    <xf numFmtId="3" fontId="12" fillId="34" borderId="0" xfId="0" applyNumberFormat="1" applyFont="1" applyFill="1" applyAlignment="1">
      <alignment horizontal="center" vertical="center" shrinkToFit="1"/>
    </xf>
    <xf numFmtId="0" fontId="50" fillId="0" borderId="0" xfId="0" applyFont="1" applyAlignment="1">
      <alignment horizontal="right" vertical="center"/>
    </xf>
    <xf numFmtId="0" fontId="85" fillId="35" borderId="0" xfId="0" applyFont="1" applyFill="1" applyAlignment="1">
      <alignment horizontal="right" vertical="center" readingOrder="2"/>
    </xf>
    <xf numFmtId="0" fontId="28" fillId="35" borderId="0" xfId="0" applyFont="1" applyFill="1" applyAlignment="1">
      <alignment horizontal="center" vertical="center"/>
    </xf>
    <xf numFmtId="0" fontId="33" fillId="35" borderId="0" xfId="0" applyFont="1" applyFill="1" applyAlignment="1">
      <alignment horizontal="center" vertical="center"/>
    </xf>
    <xf numFmtId="0" fontId="50" fillId="0" borderId="0" xfId="0" applyFont="1" applyAlignment="1">
      <alignment horizontal="right" vertical="center"/>
    </xf>
    <xf numFmtId="3" fontId="38" fillId="0" borderId="0" xfId="3" applyNumberFormat="1" applyFont="1" applyFill="1" applyAlignment="1">
      <alignment horizontal="right" vertical="center" readingOrder="2"/>
    </xf>
    <xf numFmtId="166" fontId="39" fillId="0" borderId="6" xfId="0" applyNumberFormat="1" applyFont="1" applyBorder="1" applyAlignment="1">
      <alignment horizontal="right" vertical="center" readingOrder="1"/>
    </xf>
    <xf numFmtId="3" fontId="83" fillId="0" borderId="0" xfId="3" applyNumberFormat="1" applyFont="1" applyFill="1" applyAlignment="1">
      <alignment horizontal="right"/>
    </xf>
    <xf numFmtId="174" fontId="28" fillId="0" borderId="0" xfId="0" applyNumberFormat="1" applyFont="1" applyBorder="1" applyAlignment="1">
      <alignment horizontal="center" vertical="center" shrinkToFit="1"/>
    </xf>
    <xf numFmtId="37" fontId="50" fillId="33" borderId="0" xfId="214" applyNumberFormat="1" applyFont="1" applyFill="1" applyBorder="1" applyAlignment="1">
      <alignment horizontal="right" vertical="center" shrinkToFit="1"/>
    </xf>
    <xf numFmtId="0" fontId="76" fillId="0" borderId="0" xfId="0" applyFont="1" applyBorder="1" applyAlignment="1">
      <alignment horizontal="center"/>
    </xf>
    <xf numFmtId="37" fontId="37" fillId="0" borderId="0" xfId="0" applyNumberFormat="1" applyFont="1" applyBorder="1" applyAlignment="1">
      <alignment horizontal="center" vertical="center"/>
    </xf>
    <xf numFmtId="10" fontId="23" fillId="0" borderId="0" xfId="5" applyNumberFormat="1" applyFont="1" applyFill="1" applyBorder="1" applyAlignment="1">
      <alignment horizontal="right" vertical="top"/>
    </xf>
    <xf numFmtId="9" fontId="12" fillId="36" borderId="3" xfId="0" applyNumberFormat="1" applyFont="1" applyFill="1" applyBorder="1" applyAlignment="1">
      <alignment horizontal="right"/>
    </xf>
    <xf numFmtId="0" fontId="50" fillId="0" borderId="0" xfId="0" applyFont="1" applyAlignment="1">
      <alignment horizontal="right" vertical="center"/>
    </xf>
    <xf numFmtId="38" fontId="12" fillId="0" borderId="0" xfId="5" applyNumberFormat="1" applyFont="1" applyFill="1" applyAlignment="1">
      <alignment vertical="center" wrapText="1"/>
    </xf>
    <xf numFmtId="3" fontId="12" fillId="0" borderId="0" xfId="5" applyNumberFormat="1" applyFont="1" applyFill="1" applyAlignment="1">
      <alignment vertical="center" wrapText="1"/>
    </xf>
    <xf numFmtId="0" fontId="83" fillId="0" borderId="0" xfId="0" applyFont="1" applyAlignment="1">
      <alignment horizontal="right"/>
    </xf>
    <xf numFmtId="3" fontId="32" fillId="0" borderId="0" xfId="5" applyNumberFormat="1" applyFont="1" applyFill="1" applyAlignment="1">
      <alignment horizontal="right" vertical="center"/>
    </xf>
    <xf numFmtId="3" fontId="40" fillId="0" borderId="3" xfId="5" applyNumberFormat="1" applyFont="1" applyFill="1" applyBorder="1" applyAlignment="1">
      <alignment horizontal="right" vertical="center"/>
    </xf>
    <xf numFmtId="3" fontId="40" fillId="0" borderId="3" xfId="0" applyNumberFormat="1" applyFont="1" applyBorder="1" applyAlignment="1">
      <alignment horizontal="right" vertical="center"/>
    </xf>
    <xf numFmtId="38" fontId="40" fillId="0" borderId="3" xfId="0" applyNumberFormat="1" applyFont="1" applyBorder="1" applyAlignment="1">
      <alignment horizontal="right" vertical="center"/>
    </xf>
    <xf numFmtId="167" fontId="73" fillId="0" borderId="0" xfId="0" applyNumberFormat="1" applyFont="1" applyAlignment="1">
      <alignment horizontal="right" vertical="center"/>
    </xf>
    <xf numFmtId="38" fontId="73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38" fontId="0" fillId="0" borderId="0" xfId="0" applyNumberFormat="1" applyAlignment="1">
      <alignment horizontal="right"/>
    </xf>
    <xf numFmtId="174" fontId="28" fillId="0" borderId="8" xfId="0" applyNumberFormat="1" applyFont="1" applyBorder="1" applyAlignment="1">
      <alignment horizontal="right" vertical="center" shrinkToFit="1"/>
    </xf>
    <xf numFmtId="174" fontId="28" fillId="0" borderId="0" xfId="0" applyNumberFormat="1" applyFont="1" applyBorder="1" applyAlignment="1">
      <alignment horizontal="right" vertical="center" shrinkToFit="1"/>
    </xf>
    <xf numFmtId="166" fontId="70" fillId="0" borderId="3" xfId="5" applyNumberFormat="1" applyFont="1" applyFill="1" applyBorder="1" applyAlignment="1">
      <alignment horizontal="right" vertical="center"/>
    </xf>
    <xf numFmtId="3" fontId="70" fillId="0" borderId="0" xfId="0" applyNumberFormat="1" applyFont="1" applyAlignment="1">
      <alignment horizontal="right" vertical="center" shrinkToFit="1"/>
    </xf>
    <xf numFmtId="3" fontId="70" fillId="0" borderId="3" xfId="5" applyNumberFormat="1" applyFont="1" applyFill="1" applyBorder="1" applyAlignment="1">
      <alignment horizontal="right" vertical="center"/>
    </xf>
    <xf numFmtId="37" fontId="70" fillId="0" borderId="3" xfId="5" applyNumberFormat="1" applyFont="1" applyFill="1" applyBorder="1" applyAlignment="1">
      <alignment horizontal="right" vertical="center"/>
    </xf>
    <xf numFmtId="3" fontId="50" fillId="0" borderId="0" xfId="5" applyNumberFormat="1" applyFont="1" applyAlignment="1">
      <alignment horizontal="right" vertical="center"/>
    </xf>
    <xf numFmtId="3" fontId="28" fillId="0" borderId="3" xfId="5" applyNumberFormat="1" applyFont="1" applyBorder="1" applyAlignment="1">
      <alignment horizontal="right" vertical="center"/>
    </xf>
    <xf numFmtId="3" fontId="28" fillId="0" borderId="0" xfId="5" applyNumberFormat="1" applyFont="1" applyBorder="1" applyAlignment="1">
      <alignment horizontal="right" vertical="center"/>
    </xf>
    <xf numFmtId="3" fontId="34" fillId="0" borderId="0" xfId="5" applyNumberFormat="1" applyFont="1" applyFill="1" applyBorder="1" applyAlignment="1">
      <alignment horizontal="right" vertical="center" shrinkToFit="1" readingOrder="2"/>
    </xf>
    <xf numFmtId="3" fontId="28" fillId="0" borderId="0" xfId="5" applyNumberFormat="1" applyFont="1" applyAlignment="1">
      <alignment horizontal="right" vertical="center" shrinkToFit="1"/>
    </xf>
    <xf numFmtId="166" fontId="28" fillId="0" borderId="0" xfId="5" applyNumberFormat="1" applyFont="1" applyAlignment="1">
      <alignment horizontal="right" vertical="center" shrinkToFit="1"/>
    </xf>
    <xf numFmtId="3" fontId="28" fillId="0" borderId="0" xfId="0" applyNumberFormat="1" applyFont="1" applyAlignment="1">
      <alignment horizontal="right" vertical="center" shrinkToFit="1"/>
    </xf>
    <xf numFmtId="3" fontId="34" fillId="0" borderId="0" xfId="3" applyNumberFormat="1" applyFont="1" applyFill="1" applyBorder="1" applyAlignment="1">
      <alignment horizontal="right" vertical="center" shrinkToFit="1" readingOrder="2"/>
    </xf>
    <xf numFmtId="38" fontId="39" fillId="0" borderId="0" xfId="0" applyNumberFormat="1" applyFont="1" applyAlignment="1">
      <alignment horizontal="right" vertical="center" readingOrder="2"/>
    </xf>
    <xf numFmtId="38" fontId="39" fillId="0" borderId="6" xfId="0" applyNumberFormat="1" applyFont="1" applyBorder="1" applyAlignment="1">
      <alignment horizontal="right" vertical="center" readingOrder="2"/>
    </xf>
    <xf numFmtId="174" fontId="28" fillId="0" borderId="19" xfId="0" applyNumberFormat="1" applyFont="1" applyBorder="1" applyAlignment="1">
      <alignment horizontal="right" vertical="center" shrinkToFit="1"/>
    </xf>
    <xf numFmtId="9" fontId="51" fillId="36" borderId="0" xfId="10" applyNumberFormat="1" applyFont="1" applyFill="1" applyBorder="1" applyAlignment="1">
      <alignment horizontal="right" vertical="center"/>
    </xf>
    <xf numFmtId="37" fontId="73" fillId="0" borderId="0" xfId="5" applyNumberFormat="1" applyFont="1" applyFill="1" applyAlignment="1">
      <alignment horizontal="right" vertical="center"/>
    </xf>
    <xf numFmtId="167" fontId="28" fillId="0" borderId="3" xfId="5" applyNumberFormat="1" applyFont="1" applyFill="1" applyBorder="1" applyAlignment="1">
      <alignment horizontal="right" vertical="center"/>
    </xf>
    <xf numFmtId="167" fontId="28" fillId="0" borderId="0" xfId="0" applyNumberFormat="1" applyFont="1" applyAlignment="1">
      <alignment horizontal="right" vertical="center"/>
    </xf>
    <xf numFmtId="3" fontId="11" fillId="0" borderId="0" xfId="5" applyNumberFormat="1" applyFont="1" applyFill="1" applyAlignment="1">
      <alignment horizontal="right" vertical="center"/>
    </xf>
    <xf numFmtId="38" fontId="23" fillId="0" borderId="0" xfId="0" applyNumberFormat="1" applyFont="1" applyAlignment="1">
      <alignment horizontal="right" vertical="top"/>
    </xf>
    <xf numFmtId="3" fontId="36" fillId="0" borderId="0" xfId="5" applyNumberFormat="1" applyFont="1" applyFill="1" applyAlignment="1">
      <alignment horizontal="right" vertical="center"/>
    </xf>
    <xf numFmtId="166" fontId="76" fillId="0" borderId="0" xfId="5" applyNumberFormat="1" applyFont="1" applyAlignment="1">
      <alignment horizontal="right" vertical="center" wrapText="1"/>
    </xf>
    <xf numFmtId="3" fontId="81" fillId="0" borderId="0" xfId="0" applyNumberFormat="1" applyFont="1" applyAlignment="1">
      <alignment horizontal="right" vertical="center" wrapText="1" readingOrder="2"/>
    </xf>
    <xf numFmtId="38" fontId="11" fillId="0" borderId="3" xfId="5" applyNumberFormat="1" applyFont="1" applyFill="1" applyBorder="1" applyAlignment="1">
      <alignment horizontal="right" vertical="center"/>
    </xf>
    <xf numFmtId="3" fontId="76" fillId="0" borderId="0" xfId="0" applyNumberFormat="1" applyFont="1" applyAlignment="1">
      <alignment horizontal="right" vertical="center" wrapText="1"/>
    </xf>
    <xf numFmtId="3" fontId="11" fillId="0" borderId="3" xfId="5" applyNumberFormat="1" applyFont="1" applyFill="1" applyBorder="1" applyAlignment="1">
      <alignment horizontal="right" vertical="center"/>
    </xf>
    <xf numFmtId="3" fontId="12" fillId="0" borderId="0" xfId="10" applyNumberFormat="1" applyFont="1" applyFill="1" applyAlignment="1">
      <alignment horizontal="right" vertical="center"/>
    </xf>
    <xf numFmtId="3" fontId="40" fillId="0" borderId="3" xfId="10" applyNumberFormat="1" applyFont="1" applyBorder="1" applyAlignment="1">
      <alignment horizontal="right" vertical="center"/>
    </xf>
    <xf numFmtId="3" fontId="40" fillId="36" borderId="3" xfId="5" applyNumberFormat="1" applyFont="1" applyFill="1" applyBorder="1" applyAlignment="1">
      <alignment vertical="center" wrapText="1"/>
    </xf>
    <xf numFmtId="3" fontId="40" fillId="0" borderId="0" xfId="0" applyNumberFormat="1" applyFont="1" applyAlignment="1">
      <alignment vertical="center"/>
    </xf>
    <xf numFmtId="0" fontId="53" fillId="0" borderId="1" xfId="0" applyFont="1" applyBorder="1" applyAlignment="1">
      <alignment horizontal="center" vertical="center" wrapText="1"/>
    </xf>
    <xf numFmtId="167" fontId="53" fillId="0" borderId="1" xfId="0" applyNumberFormat="1" applyFont="1" applyBorder="1" applyAlignment="1">
      <alignment horizontal="center" vertical="center" wrapText="1"/>
    </xf>
    <xf numFmtId="167" fontId="73" fillId="0" borderId="0" xfId="0" applyNumberFormat="1" applyFont="1" applyBorder="1" applyAlignment="1">
      <alignment horizontal="right" vertical="center"/>
    </xf>
    <xf numFmtId="167" fontId="73" fillId="0" borderId="19" xfId="0" applyNumberFormat="1" applyFont="1" applyBorder="1" applyAlignment="1">
      <alignment horizontal="right" vertical="center"/>
    </xf>
    <xf numFmtId="37" fontId="50" fillId="0" borderId="0" xfId="5" applyNumberFormat="1" applyFont="1" applyAlignment="1">
      <alignment horizontal="right" vertical="center"/>
    </xf>
    <xf numFmtId="37" fontId="0" fillId="0" borderId="0" xfId="0" applyNumberFormat="1" applyAlignment="1">
      <alignment horizontal="right"/>
    </xf>
    <xf numFmtId="37" fontId="28" fillId="0" borderId="3" xfId="5" applyNumberFormat="1" applyFont="1" applyBorder="1" applyAlignment="1">
      <alignment horizontal="right" vertical="center"/>
    </xf>
    <xf numFmtId="37" fontId="28" fillId="0" borderId="0" xfId="5" applyNumberFormat="1" applyFont="1" applyAlignment="1">
      <alignment horizontal="right" vertical="center" shrinkToFit="1"/>
    </xf>
    <xf numFmtId="37" fontId="40" fillId="0" borderId="3" xfId="0" applyNumberFormat="1" applyFont="1" applyBorder="1" applyAlignment="1">
      <alignment horizontal="right" vertical="center"/>
    </xf>
    <xf numFmtId="0" fontId="72" fillId="0" borderId="1" xfId="0" applyFont="1" applyBorder="1" applyAlignment="1">
      <alignment horizontal="center" vertical="center"/>
    </xf>
    <xf numFmtId="0" fontId="72" fillId="0" borderId="1" xfId="0" applyFont="1" applyBorder="1" applyAlignment="1">
      <alignment horizontal="center" vertical="center" wrapText="1"/>
    </xf>
    <xf numFmtId="37" fontId="51" fillId="0" borderId="0" xfId="10" applyNumberFormat="1" applyFont="1" applyBorder="1" applyAlignment="1">
      <alignment horizontal="right" vertical="center"/>
    </xf>
    <xf numFmtId="37" fontId="51" fillId="33" borderId="19" xfId="214" applyNumberFormat="1" applyFont="1" applyFill="1" applyBorder="1" applyAlignment="1">
      <alignment horizontal="right" vertical="center" shrinkToFit="1"/>
    </xf>
    <xf numFmtId="37" fontId="28" fillId="0" borderId="3" xfId="5" applyNumberFormat="1" applyFont="1" applyFill="1" applyBorder="1" applyAlignment="1">
      <alignment horizontal="right" vertical="center"/>
    </xf>
    <xf numFmtId="37" fontId="28" fillId="0" borderId="0" xfId="0" applyNumberFormat="1" applyFont="1" applyAlignment="1">
      <alignment horizontal="right" vertical="center"/>
    </xf>
    <xf numFmtId="37" fontId="11" fillId="0" borderId="0" xfId="5" applyNumberFormat="1" applyFont="1" applyFill="1" applyAlignment="1">
      <alignment horizontal="right" vertical="center"/>
    </xf>
    <xf numFmtId="37" fontId="12" fillId="0" borderId="0" xfId="5" applyNumberFormat="1" applyFont="1" applyFill="1" applyAlignment="1">
      <alignment vertical="center" wrapText="1"/>
    </xf>
    <xf numFmtId="37" fontId="12" fillId="0" borderId="0" xfId="0" applyNumberFormat="1" applyFont="1" applyAlignment="1"/>
    <xf numFmtId="37" fontId="11" fillId="0" borderId="3" xfId="5" applyNumberFormat="1" applyFont="1" applyFill="1" applyBorder="1" applyAlignment="1">
      <alignment vertical="center" shrinkToFit="1"/>
    </xf>
    <xf numFmtId="37" fontId="11" fillId="0" borderId="0" xfId="5" applyNumberFormat="1" applyFont="1" applyFill="1" applyAlignment="1">
      <alignment vertical="center" shrinkToFit="1" readingOrder="2"/>
    </xf>
    <xf numFmtId="37" fontId="11" fillId="0" borderId="0" xfId="0" applyNumberFormat="1" applyFont="1" applyAlignment="1">
      <alignment readingOrder="2"/>
    </xf>
    <xf numFmtId="37" fontId="11" fillId="0" borderId="0" xfId="0" applyNumberFormat="1" applyFont="1" applyAlignment="1">
      <alignment vertical="center" shrinkToFit="1"/>
    </xf>
    <xf numFmtId="37" fontId="12" fillId="0" borderId="0" xfId="10" applyNumberFormat="1" applyFont="1" applyAlignment="1">
      <alignment vertical="center"/>
    </xf>
    <xf numFmtId="37" fontId="11" fillId="0" borderId="3" xfId="0" applyNumberFormat="1" applyFont="1" applyBorder="1" applyAlignment="1">
      <alignment vertical="center"/>
    </xf>
    <xf numFmtId="37" fontId="11" fillId="0" borderId="0" xfId="0" applyNumberFormat="1" applyFont="1" applyAlignment="1">
      <alignment vertical="center"/>
    </xf>
    <xf numFmtId="37" fontId="11" fillId="0" borderId="3" xfId="10" applyNumberFormat="1" applyFont="1" applyBorder="1" applyAlignment="1">
      <alignment vertical="center"/>
    </xf>
    <xf numFmtId="37" fontId="40" fillId="0" borderId="3" xfId="0" applyNumberFormat="1" applyFont="1" applyBorder="1" applyAlignment="1">
      <alignment vertical="center"/>
    </xf>
    <xf numFmtId="37" fontId="40" fillId="0" borderId="0" xfId="5" applyNumberFormat="1" applyFont="1" applyFill="1" applyAlignment="1">
      <alignment vertical="center"/>
    </xf>
    <xf numFmtId="37" fontId="40" fillId="0" borderId="3" xfId="10" applyNumberFormat="1" applyFont="1" applyBorder="1" applyAlignment="1">
      <alignment vertical="center"/>
    </xf>
    <xf numFmtId="37" fontId="40" fillId="0" borderId="0" xfId="0" applyNumberFormat="1" applyFont="1" applyAlignment="1">
      <alignment vertical="center"/>
    </xf>
    <xf numFmtId="37" fontId="39" fillId="36" borderId="3" xfId="3" applyNumberFormat="1" applyFont="1" applyFill="1" applyBorder="1" applyAlignment="1">
      <alignment vertical="center" readingOrder="2"/>
    </xf>
    <xf numFmtId="37" fontId="49" fillId="0" borderId="0" xfId="0" applyNumberFormat="1" applyFont="1" applyAlignment="1">
      <alignment horizontal="right" vertical="top"/>
    </xf>
    <xf numFmtId="37" fontId="32" fillId="0" borderId="0" xfId="5" applyNumberFormat="1" applyFont="1" applyFill="1" applyBorder="1" applyAlignment="1">
      <alignment horizontal="right" vertical="center"/>
    </xf>
    <xf numFmtId="37" fontId="32" fillId="0" borderId="0" xfId="10" applyNumberFormat="1" applyFont="1" applyBorder="1" applyAlignment="1">
      <alignment horizontal="right" vertical="center"/>
    </xf>
    <xf numFmtId="9" fontId="40" fillId="0" borderId="19" xfId="213" applyNumberFormat="1" applyFont="1" applyBorder="1" applyAlignment="1">
      <alignment horizontal="right" vertical="center"/>
    </xf>
    <xf numFmtId="37" fontId="32" fillId="33" borderId="19" xfId="214" applyNumberFormat="1" applyFont="1" applyFill="1" applyBorder="1" applyAlignment="1">
      <alignment horizontal="right" vertical="center" shrinkToFit="1"/>
    </xf>
    <xf numFmtId="37" fontId="32" fillId="0" borderId="0" xfId="0" applyNumberFormat="1" applyFont="1" applyAlignment="1">
      <alignment horizontal="right" vertical="center" shrinkToFit="1"/>
    </xf>
    <xf numFmtId="37" fontId="40" fillId="0" borderId="19" xfId="0" applyNumberFormat="1" applyFont="1" applyBorder="1" applyAlignment="1">
      <alignment horizontal="right" vertical="center" shrinkToFit="1"/>
    </xf>
    <xf numFmtId="9" fontId="40" fillId="0" borderId="0" xfId="213" applyNumberFormat="1" applyFont="1" applyBorder="1" applyAlignment="1">
      <alignment horizontal="right" vertical="center"/>
    </xf>
    <xf numFmtId="37" fontId="32" fillId="33" borderId="0" xfId="214" applyNumberFormat="1" applyFont="1" applyFill="1" applyBorder="1" applyAlignment="1">
      <alignment horizontal="right" vertical="center" shrinkToFit="1"/>
    </xf>
    <xf numFmtId="37" fontId="40" fillId="0" borderId="0" xfId="0" applyNumberFormat="1" applyFont="1" applyBorder="1" applyAlignment="1">
      <alignment horizontal="right" vertical="center" shrinkToFit="1"/>
    </xf>
    <xf numFmtId="37" fontId="32" fillId="0" borderId="0" xfId="10" applyNumberFormat="1" applyFont="1" applyFill="1" applyBorder="1" applyAlignment="1">
      <alignment horizontal="right" vertical="center"/>
    </xf>
    <xf numFmtId="37" fontId="40" fillId="0" borderId="3" xfId="5" applyNumberFormat="1" applyFont="1" applyFill="1" applyBorder="1" applyAlignment="1">
      <alignment horizontal="right" vertical="center"/>
    </xf>
    <xf numFmtId="37" fontId="40" fillId="0" borderId="0" xfId="5" applyNumberFormat="1" applyFont="1" applyFill="1" applyAlignment="1">
      <alignment horizontal="right" vertical="center"/>
    </xf>
    <xf numFmtId="37" fontId="40" fillId="0" borderId="0" xfId="0" applyNumberFormat="1" applyFont="1" applyAlignment="1">
      <alignment horizontal="right" vertical="center"/>
    </xf>
    <xf numFmtId="37" fontId="40" fillId="33" borderId="2" xfId="214" applyNumberFormat="1" applyFont="1" applyFill="1" applyBorder="1" applyAlignment="1">
      <alignment horizontal="right" vertical="center" shrinkToFit="1"/>
    </xf>
    <xf numFmtId="3" fontId="101" fillId="37" borderId="9" xfId="193" applyNumberFormat="1" applyFont="1" applyFill="1" applyBorder="1" applyAlignment="1">
      <alignment horizontal="center" vertical="center" readingOrder="2"/>
    </xf>
    <xf numFmtId="0" fontId="11" fillId="0" borderId="0" xfId="0" applyFont="1" applyAlignment="1">
      <alignment horizontal="center" vertical="center"/>
    </xf>
    <xf numFmtId="0" fontId="53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50" fillId="0" borderId="0" xfId="0" applyFont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2" xfId="0" applyFont="1" applyBorder="1" applyAlignment="1">
      <alignment horizontal="center" vertical="center" wrapText="1"/>
    </xf>
    <xf numFmtId="0" fontId="97" fillId="0" borderId="0" xfId="193" applyFont="1" applyBorder="1" applyAlignment="1">
      <alignment horizontal="center" vertical="center" wrapText="1" readingOrder="2"/>
    </xf>
    <xf numFmtId="37" fontId="28" fillId="0" borderId="19" xfId="0" applyNumberFormat="1" applyFont="1" applyBorder="1" applyAlignment="1">
      <alignment horizontal="right" vertical="center" shrinkToFit="1"/>
    </xf>
    <xf numFmtId="37" fontId="28" fillId="0" borderId="0" xfId="0" applyNumberFormat="1" applyFont="1" applyBorder="1" applyAlignment="1">
      <alignment horizontal="right" vertical="center" shrinkToFit="1"/>
    </xf>
    <xf numFmtId="38" fontId="11" fillId="0" borderId="0" xfId="0" applyNumberFormat="1" applyFont="1" applyAlignment="1">
      <alignment horizontal="center" vertical="center"/>
    </xf>
    <xf numFmtId="3" fontId="34" fillId="0" borderId="1" xfId="213" applyNumberFormat="1" applyFont="1" applyFill="1" applyBorder="1" applyAlignment="1">
      <alignment horizontal="center" vertical="center"/>
    </xf>
    <xf numFmtId="38" fontId="0" fillId="0" borderId="0" xfId="0" applyNumberFormat="1"/>
    <xf numFmtId="0" fontId="21" fillId="0" borderId="9" xfId="0" applyFont="1" applyBorder="1" applyAlignment="1">
      <alignment horizontal="center" vertical="center" readingOrder="2"/>
    </xf>
    <xf numFmtId="172" fontId="20" fillId="0" borderId="9" xfId="0" applyNumberFormat="1" applyFont="1" applyBorder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50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37" fontId="28" fillId="38" borderId="3" xfId="5" applyNumberFormat="1" applyFont="1" applyFill="1" applyBorder="1" applyAlignment="1">
      <alignment horizontal="right" vertical="center"/>
    </xf>
    <xf numFmtId="0" fontId="30" fillId="0" borderId="0" xfId="0" applyFont="1" applyAlignment="1">
      <alignment horizontal="center" vertical="center" readingOrder="2"/>
    </xf>
    <xf numFmtId="166" fontId="30" fillId="0" borderId="0" xfId="5" applyNumberFormat="1" applyFont="1" applyBorder="1" applyAlignment="1">
      <alignment horizontal="center" vertical="center" readingOrder="2"/>
    </xf>
    <xf numFmtId="37" fontId="30" fillId="0" borderId="0" xfId="0" applyNumberFormat="1" applyFont="1" applyAlignment="1">
      <alignment horizontal="center" vertical="center" readingOrder="2"/>
    </xf>
    <xf numFmtId="0" fontId="32" fillId="0" borderId="0" xfId="0" applyFont="1" applyAlignment="1">
      <alignment horizontal="center" vertical="center" wrapText="1"/>
    </xf>
    <xf numFmtId="0" fontId="83" fillId="0" borderId="0" xfId="0" applyFont="1" applyAlignment="1">
      <alignment horizontal="left"/>
    </xf>
    <xf numFmtId="38" fontId="32" fillId="0" borderId="0" xfId="10" applyNumberFormat="1" applyFont="1" applyBorder="1" applyAlignment="1">
      <alignment horizontal="center" vertical="center"/>
    </xf>
    <xf numFmtId="166" fontId="49" fillId="0" borderId="2" xfId="5" applyNumberFormat="1" applyFont="1" applyBorder="1" applyAlignment="1">
      <alignment horizontal="center" vertical="center" wrapText="1"/>
    </xf>
    <xf numFmtId="2" fontId="49" fillId="0" borderId="2" xfId="0" applyNumberFormat="1" applyFont="1" applyBorder="1" applyAlignment="1">
      <alignment horizontal="center" vertical="center" wrapText="1"/>
    </xf>
    <xf numFmtId="37" fontId="32" fillId="0" borderId="0" xfId="0" applyNumberFormat="1" applyFont="1" applyAlignment="1">
      <alignment horizontal="center" vertical="center" wrapText="1"/>
    </xf>
    <xf numFmtId="166" fontId="49" fillId="0" borderId="0" xfId="5" applyNumberFormat="1" applyFont="1" applyBorder="1" applyAlignment="1">
      <alignment horizontal="center" vertical="center" wrapText="1"/>
    </xf>
    <xf numFmtId="37" fontId="49" fillId="0" borderId="0" xfId="0" applyNumberFormat="1" applyFont="1" applyAlignment="1">
      <alignment horizontal="center" vertical="center" wrapText="1"/>
    </xf>
    <xf numFmtId="3" fontId="32" fillId="0" borderId="0" xfId="10" applyNumberFormat="1" applyFont="1" applyBorder="1" applyAlignment="1">
      <alignment horizontal="center" vertical="center"/>
    </xf>
    <xf numFmtId="38" fontId="49" fillId="0" borderId="0" xfId="0" applyNumberFormat="1" applyFont="1" applyAlignment="1">
      <alignment horizontal="center" vertical="center" wrapText="1"/>
    </xf>
    <xf numFmtId="38" fontId="32" fillId="0" borderId="0" xfId="10" applyNumberFormat="1" applyFont="1" applyFill="1" applyBorder="1" applyAlignment="1">
      <alignment horizontal="right" vertical="center"/>
    </xf>
    <xf numFmtId="3" fontId="32" fillId="0" borderId="0" xfId="10" applyNumberFormat="1" applyFont="1" applyBorder="1" applyAlignment="1">
      <alignment horizontal="right" vertical="center"/>
    </xf>
    <xf numFmtId="9" fontId="32" fillId="0" borderId="0" xfId="5" applyNumberFormat="1" applyFont="1" applyFill="1" applyBorder="1" applyAlignment="1">
      <alignment horizontal="right" vertical="center"/>
    </xf>
    <xf numFmtId="9" fontId="32" fillId="0" borderId="0" xfId="1" applyFont="1" applyFill="1" applyBorder="1" applyAlignment="1">
      <alignment horizontal="center" vertical="center"/>
    </xf>
    <xf numFmtId="37" fontId="32" fillId="0" borderId="0" xfId="0" applyNumberFormat="1" applyFont="1" applyAlignment="1">
      <alignment horizontal="center" vertical="center"/>
    </xf>
    <xf numFmtId="38" fontId="32" fillId="0" borderId="0" xfId="10" applyNumberFormat="1" applyFont="1" applyBorder="1" applyAlignment="1">
      <alignment horizontal="right" vertical="center"/>
    </xf>
    <xf numFmtId="166" fontId="32" fillId="0" borderId="0" xfId="5" applyNumberFormat="1" applyFont="1" applyAlignment="1">
      <alignment horizontal="center" vertical="center"/>
    </xf>
    <xf numFmtId="3" fontId="32" fillId="0" borderId="0" xfId="10" applyNumberFormat="1" applyFont="1" applyFill="1" applyBorder="1" applyAlignment="1">
      <alignment horizontal="right" vertical="center"/>
    </xf>
    <xf numFmtId="166" fontId="32" fillId="0" borderId="0" xfId="5" applyNumberFormat="1" applyFont="1" applyFill="1" applyAlignment="1">
      <alignment horizontal="center" vertical="center"/>
    </xf>
    <xf numFmtId="3" fontId="32" fillId="0" borderId="0" xfId="0" applyNumberFormat="1" applyFont="1" applyAlignment="1">
      <alignment horizontal="center" vertical="center"/>
    </xf>
    <xf numFmtId="167" fontId="32" fillId="0" borderId="0" xfId="0" applyNumberFormat="1" applyFont="1" applyAlignment="1">
      <alignment horizontal="center" vertical="center"/>
    </xf>
    <xf numFmtId="164" fontId="32" fillId="0" borderId="0" xfId="10" applyFont="1" applyAlignment="1">
      <alignment horizontal="center" vertical="center"/>
    </xf>
    <xf numFmtId="9" fontId="40" fillId="0" borderId="8" xfId="213" applyNumberFormat="1" applyFont="1" applyBorder="1" applyAlignment="1">
      <alignment horizontal="right" vertical="center"/>
    </xf>
    <xf numFmtId="174" fontId="32" fillId="0" borderId="0" xfId="0" applyNumberFormat="1" applyFont="1" applyAlignment="1">
      <alignment horizontal="right" vertical="center" shrinkToFit="1"/>
    </xf>
    <xf numFmtId="174" fontId="40" fillId="0" borderId="19" xfId="0" applyNumberFormat="1" applyFont="1" applyBorder="1" applyAlignment="1">
      <alignment horizontal="right" vertical="center" shrinkToFit="1"/>
    </xf>
    <xf numFmtId="37" fontId="40" fillId="0" borderId="0" xfId="213" applyNumberFormat="1" applyFont="1" applyBorder="1" applyAlignment="1">
      <alignment horizontal="right" vertical="center"/>
    </xf>
    <xf numFmtId="9" fontId="32" fillId="36" borderId="0" xfId="10" applyNumberFormat="1" applyFont="1" applyFill="1" applyBorder="1" applyAlignment="1">
      <alignment horizontal="right" vertical="center"/>
    </xf>
    <xf numFmtId="9" fontId="32" fillId="0" borderId="0" xfId="10" applyNumberFormat="1" applyFont="1" applyBorder="1" applyAlignment="1">
      <alignment horizontal="right" vertical="center"/>
    </xf>
    <xf numFmtId="37" fontId="32" fillId="0" borderId="0" xfId="5" applyNumberFormat="1" applyFont="1" applyFill="1" applyAlignment="1">
      <alignment vertical="center" wrapText="1"/>
    </xf>
    <xf numFmtId="38" fontId="32" fillId="0" borderId="0" xfId="0" applyNumberFormat="1" applyFont="1" applyAlignment="1">
      <alignment horizontal="center" vertical="center"/>
    </xf>
    <xf numFmtId="176" fontId="102" fillId="13" borderId="0" xfId="31" applyNumberFormat="1" applyFont="1" applyAlignment="1">
      <alignment horizontal="center" vertical="center"/>
    </xf>
    <xf numFmtId="37" fontId="32" fillId="0" borderId="19" xfId="0" applyNumberFormat="1" applyFont="1" applyBorder="1" applyAlignment="1">
      <alignment horizontal="right" vertical="center"/>
    </xf>
    <xf numFmtId="3" fontId="40" fillId="0" borderId="0" xfId="5" applyNumberFormat="1" applyFont="1" applyFill="1" applyBorder="1" applyAlignment="1">
      <alignment horizontal="right" vertical="center"/>
    </xf>
    <xf numFmtId="3" fontId="40" fillId="0" borderId="0" xfId="10" applyNumberFormat="1" applyFont="1" applyBorder="1" applyAlignment="1">
      <alignment horizontal="right" vertical="center"/>
    </xf>
    <xf numFmtId="37" fontId="40" fillId="0" borderId="0" xfId="5" applyNumberFormat="1" applyFont="1" applyFill="1" applyBorder="1" applyAlignment="1">
      <alignment horizontal="right" vertical="center"/>
    </xf>
    <xf numFmtId="9" fontId="40" fillId="0" borderId="3" xfId="1" applyFont="1" applyFill="1" applyBorder="1" applyAlignment="1">
      <alignment horizontal="right" vertical="center"/>
    </xf>
    <xf numFmtId="37" fontId="40" fillId="0" borderId="0" xfId="10" applyNumberFormat="1" applyFont="1" applyBorder="1" applyAlignment="1">
      <alignment horizontal="right" vertical="center"/>
    </xf>
    <xf numFmtId="9" fontId="40" fillId="0" borderId="3" xfId="1" applyFont="1" applyFill="1" applyBorder="1" applyAlignment="1">
      <alignment horizontal="center" vertical="center"/>
    </xf>
    <xf numFmtId="38" fontId="32" fillId="0" borderId="0" xfId="10" applyNumberFormat="1" applyFont="1" applyFill="1" applyBorder="1" applyAlignment="1">
      <alignment horizontal="center" vertical="center"/>
    </xf>
    <xf numFmtId="166" fontId="32" fillId="0" borderId="0" xfId="5" applyNumberFormat="1" applyFont="1" applyFill="1" applyBorder="1" applyAlignment="1">
      <alignment horizontal="center" vertical="center"/>
    </xf>
    <xf numFmtId="166" fontId="32" fillId="0" borderId="0" xfId="0" applyNumberFormat="1" applyFont="1" applyAlignment="1">
      <alignment horizontal="center" vertical="center"/>
    </xf>
    <xf numFmtId="0" fontId="40" fillId="34" borderId="0" xfId="0" applyFont="1" applyFill="1" applyAlignment="1">
      <alignment horizontal="left" vertical="center"/>
    </xf>
    <xf numFmtId="0" fontId="32" fillId="34" borderId="0" xfId="0" applyFont="1" applyFill="1" applyAlignment="1">
      <alignment horizontal="center" vertical="center"/>
    </xf>
    <xf numFmtId="3" fontId="32" fillId="0" borderId="0" xfId="10" applyNumberFormat="1" applyFont="1" applyAlignment="1">
      <alignment horizontal="center" vertical="center"/>
    </xf>
    <xf numFmtId="38" fontId="40" fillId="0" borderId="0" xfId="10" applyNumberFormat="1" applyFont="1" applyFill="1" applyBorder="1" applyAlignment="1">
      <alignment horizontal="right" vertical="center"/>
    </xf>
    <xf numFmtId="174" fontId="40" fillId="0" borderId="0" xfId="0" applyNumberFormat="1" applyFont="1" applyAlignment="1">
      <alignment horizontal="right" vertical="center" shrinkToFit="1"/>
    </xf>
    <xf numFmtId="9" fontId="40" fillId="36" borderId="0" xfId="10" applyNumberFormat="1" applyFont="1" applyFill="1" applyBorder="1" applyAlignment="1">
      <alignment horizontal="right" vertical="center"/>
    </xf>
    <xf numFmtId="38" fontId="40" fillId="0" borderId="0" xfId="10" applyNumberFormat="1" applyFont="1" applyBorder="1" applyAlignment="1">
      <alignment horizontal="right" vertical="center"/>
    </xf>
    <xf numFmtId="0" fontId="50" fillId="0" borderId="0" xfId="0" applyFont="1" applyAlignment="1">
      <alignment horizontal="right" vertical="center"/>
    </xf>
    <xf numFmtId="37" fontId="73" fillId="0" borderId="0" xfId="10" applyNumberFormat="1" applyFont="1" applyFill="1" applyAlignment="1">
      <alignment horizontal="right" vertical="center"/>
    </xf>
    <xf numFmtId="37" fontId="21" fillId="36" borderId="3" xfId="3" applyNumberFormat="1" applyFont="1" applyFill="1" applyBorder="1" applyAlignment="1">
      <alignment vertical="center" readingOrder="2"/>
    </xf>
    <xf numFmtId="166" fontId="36" fillId="0" borderId="0" xfId="5" applyNumberFormat="1" applyFont="1" applyFill="1"/>
    <xf numFmtId="37" fontId="36" fillId="0" borderId="0" xfId="0" applyNumberFormat="1" applyFont="1"/>
    <xf numFmtId="0" fontId="36" fillId="0" borderId="0" xfId="0" applyFont="1" applyAlignment="1">
      <alignment wrapText="1"/>
    </xf>
    <xf numFmtId="0" fontId="103" fillId="0" borderId="2" xfId="0" applyFont="1" applyBorder="1" applyAlignment="1">
      <alignment horizontal="center" vertical="center" wrapText="1"/>
    </xf>
    <xf numFmtId="0" fontId="36" fillId="0" borderId="8" xfId="0" applyFont="1" applyBorder="1" applyAlignment="1">
      <alignment wrapText="1"/>
    </xf>
    <xf numFmtId="0" fontId="36" fillId="0" borderId="2" xfId="0" applyFont="1" applyBorder="1" applyAlignment="1">
      <alignment wrapText="1"/>
    </xf>
    <xf numFmtId="166" fontId="36" fillId="0" borderId="0" xfId="5" applyNumberFormat="1" applyFont="1" applyFill="1" applyAlignment="1">
      <alignment wrapText="1"/>
    </xf>
    <xf numFmtId="0" fontId="36" fillId="0" borderId="0" xfId="0" applyFont="1" applyAlignment="1">
      <alignment vertical="center"/>
    </xf>
    <xf numFmtId="0" fontId="103" fillId="0" borderId="7" xfId="0" applyFont="1" applyBorder="1" applyAlignment="1">
      <alignment horizontal="center" vertical="center"/>
    </xf>
    <xf numFmtId="0" fontId="103" fillId="0" borderId="5" xfId="0" applyFont="1" applyBorder="1" applyAlignment="1">
      <alignment vertical="center"/>
    </xf>
    <xf numFmtId="0" fontId="103" fillId="0" borderId="7" xfId="0" applyFont="1" applyBorder="1" applyAlignment="1">
      <alignment vertical="center"/>
    </xf>
    <xf numFmtId="0" fontId="103" fillId="0" borderId="0" xfId="0" applyFont="1" applyAlignment="1">
      <alignment horizontal="center" vertical="center"/>
    </xf>
    <xf numFmtId="0" fontId="104" fillId="0" borderId="0" xfId="0" applyFont="1" applyAlignment="1">
      <alignment horizontal="center" vertical="center"/>
    </xf>
    <xf numFmtId="0" fontId="36" fillId="0" borderId="0" xfId="0" applyFont="1" applyAlignment="1">
      <alignment horizontal="right" vertical="center"/>
    </xf>
    <xf numFmtId="179" fontId="36" fillId="0" borderId="0" xfId="5" applyNumberFormat="1" applyFont="1" applyFill="1" applyAlignment="1">
      <alignment horizontal="center" vertical="center"/>
    </xf>
    <xf numFmtId="38" fontId="36" fillId="0" borderId="0" xfId="5" applyNumberFormat="1" applyFont="1" applyFill="1" applyAlignment="1">
      <alignment vertical="center" wrapText="1"/>
    </xf>
    <xf numFmtId="3" fontId="14" fillId="0" borderId="0" xfId="0" applyNumberFormat="1" applyFont="1" applyAlignment="1"/>
    <xf numFmtId="0" fontId="105" fillId="0" borderId="0" xfId="0" applyFont="1" applyAlignment="1">
      <alignment vertical="center"/>
    </xf>
    <xf numFmtId="0" fontId="103" fillId="0" borderId="0" xfId="0" applyFont="1" applyAlignment="1">
      <alignment vertical="center"/>
    </xf>
    <xf numFmtId="0" fontId="105" fillId="0" borderId="0" xfId="0" applyFont="1" applyAlignment="1">
      <alignment horizontal="right" vertical="center"/>
    </xf>
    <xf numFmtId="3" fontId="103" fillId="0" borderId="3" xfId="0" applyNumberFormat="1" applyFont="1" applyBorder="1" applyAlignment="1">
      <alignment vertical="center"/>
    </xf>
    <xf numFmtId="3" fontId="105" fillId="0" borderId="0" xfId="0" applyNumberFormat="1" applyFont="1" applyAlignment="1">
      <alignment vertical="center"/>
    </xf>
    <xf numFmtId="3" fontId="105" fillId="0" borderId="3" xfId="10" applyNumberFormat="1" applyFont="1" applyFill="1" applyBorder="1" applyAlignment="1">
      <alignment vertical="center"/>
    </xf>
    <xf numFmtId="164" fontId="105" fillId="0" borderId="0" xfId="10" applyFont="1" applyAlignment="1">
      <alignment vertical="center"/>
    </xf>
    <xf numFmtId="3" fontId="103" fillId="0" borderId="0" xfId="0" applyNumberFormat="1" applyFont="1" applyBorder="1" applyAlignment="1">
      <alignment vertical="center"/>
    </xf>
    <xf numFmtId="3" fontId="105" fillId="0" borderId="0" xfId="10" applyNumberFormat="1" applyFont="1" applyFill="1" applyBorder="1" applyAlignment="1">
      <alignment vertical="center"/>
    </xf>
    <xf numFmtId="37" fontId="23" fillId="0" borderId="0" xfId="0" applyNumberFormat="1" applyFont="1" applyAlignment="1">
      <alignment horizontal="right" vertical="top"/>
    </xf>
    <xf numFmtId="166" fontId="12" fillId="0" borderId="0" xfId="5" applyNumberFormat="1" applyFont="1" applyAlignment="1">
      <alignment vertical="center"/>
    </xf>
    <xf numFmtId="0" fontId="32" fillId="0" borderId="0" xfId="0" applyFont="1" applyAlignment="1">
      <alignment horizontal="right" vertical="center"/>
    </xf>
    <xf numFmtId="0" fontId="96" fillId="0" borderId="24" xfId="193" applyFont="1" applyBorder="1" applyAlignment="1">
      <alignment horizontal="center" vertical="center" wrapText="1" readingOrder="2"/>
    </xf>
    <xf numFmtId="0" fontId="96" fillId="0" borderId="25" xfId="193" applyFont="1" applyBorder="1" applyAlignment="1">
      <alignment horizontal="center" vertical="center" wrapText="1" readingOrder="2"/>
    </xf>
    <xf numFmtId="0" fontId="96" fillId="0" borderId="26" xfId="193" applyFont="1" applyBorder="1" applyAlignment="1">
      <alignment horizontal="center" vertical="center" wrapText="1" readingOrder="2"/>
    </xf>
    <xf numFmtId="0" fontId="38" fillId="0" borderId="0" xfId="0" applyFont="1" applyAlignment="1">
      <alignment horizontal="distributed" vertical="center" wrapText="1"/>
    </xf>
    <xf numFmtId="0" fontId="11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39" fillId="0" borderId="0" xfId="0" applyFont="1" applyAlignment="1">
      <alignment horizontal="distributed" wrapText="1"/>
    </xf>
    <xf numFmtId="0" fontId="39" fillId="0" borderId="0" xfId="0" applyFont="1" applyAlignment="1">
      <alignment horizontal="right" wrapText="1"/>
    </xf>
    <xf numFmtId="0" fontId="34" fillId="0" borderId="0" xfId="2" applyFont="1" applyAlignment="1">
      <alignment horizontal="center" vertical="center"/>
    </xf>
    <xf numFmtId="3" fontId="14" fillId="0" borderId="0" xfId="0" applyNumberFormat="1" applyFont="1" applyAlignment="1">
      <alignment horizontal="center"/>
    </xf>
    <xf numFmtId="0" fontId="41" fillId="0" borderId="0" xfId="2" applyFont="1" applyAlignment="1">
      <alignment horizontal="right" vertical="center" readingOrder="2"/>
    </xf>
    <xf numFmtId="0" fontId="39" fillId="0" borderId="0" xfId="2" applyFont="1" applyAlignment="1">
      <alignment horizontal="center" vertical="center" wrapText="1"/>
    </xf>
    <xf numFmtId="0" fontId="39" fillId="0" borderId="1" xfId="2" applyFont="1" applyBorder="1" applyAlignment="1">
      <alignment horizontal="center" vertical="center" wrapText="1"/>
    </xf>
    <xf numFmtId="0" fontId="21" fillId="0" borderId="0" xfId="2" applyFont="1" applyAlignment="1">
      <alignment horizontal="center" vertical="center" wrapText="1"/>
    </xf>
    <xf numFmtId="0" fontId="21" fillId="0" borderId="1" xfId="2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0" fillId="0" borderId="5" xfId="0" applyFont="1" applyBorder="1" applyAlignment="1">
      <alignment horizontal="center" wrapText="1"/>
    </xf>
    <xf numFmtId="0" fontId="50" fillId="0" borderId="0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9" fontId="53" fillId="0" borderId="5" xfId="0" applyNumberFormat="1" applyFont="1" applyBorder="1" applyAlignment="1">
      <alignment horizontal="center" vertical="center" wrapText="1"/>
    </xf>
    <xf numFmtId="9" fontId="53" fillId="0" borderId="1" xfId="0" applyNumberFormat="1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3" fillId="0" borderId="1" xfId="0" applyFont="1" applyBorder="1" applyAlignment="1">
      <alignment horizontal="center" vertical="center"/>
    </xf>
    <xf numFmtId="166" fontId="53" fillId="0" borderId="5" xfId="5" applyNumberFormat="1" applyFont="1" applyBorder="1" applyAlignment="1">
      <alignment horizontal="center" vertical="center"/>
    </xf>
    <xf numFmtId="166" fontId="53" fillId="0" borderId="1" xfId="5" applyNumberFormat="1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 wrapText="1"/>
    </xf>
    <xf numFmtId="0" fontId="8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2" fillId="0" borderId="0" xfId="0" applyFont="1" applyAlignment="1">
      <alignment horizontal="right" readingOrder="2"/>
    </xf>
    <xf numFmtId="0" fontId="33" fillId="0" borderId="0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85" fillId="35" borderId="0" xfId="0" applyFont="1" applyFill="1" applyAlignment="1">
      <alignment horizontal="right" vertical="center" readingOrder="2"/>
    </xf>
    <xf numFmtId="0" fontId="48" fillId="0" borderId="0" xfId="0" applyFont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35" borderId="1" xfId="0" applyFont="1" applyFill="1" applyBorder="1" applyAlignment="1">
      <alignment horizontal="center" vertical="center"/>
    </xf>
    <xf numFmtId="0" fontId="29" fillId="35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9" fontId="13" fillId="0" borderId="0" xfId="0" applyNumberFormat="1" applyFont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 wrapText="1"/>
    </xf>
    <xf numFmtId="166" fontId="48" fillId="0" borderId="1" xfId="5" applyNumberFormat="1" applyFont="1" applyBorder="1" applyAlignment="1">
      <alignment horizontal="center" vertical="center" wrapText="1"/>
    </xf>
    <xf numFmtId="166" fontId="48" fillId="35" borderId="1" xfId="5" applyNumberFormat="1" applyFont="1" applyFill="1" applyBorder="1" applyAlignment="1">
      <alignment horizontal="center" vertical="center"/>
    </xf>
    <xf numFmtId="166" fontId="48" fillId="0" borderId="2" xfId="5" applyNumberFormat="1" applyFont="1" applyBorder="1" applyAlignment="1">
      <alignment horizontal="center" vertical="center" wrapText="1"/>
    </xf>
    <xf numFmtId="0" fontId="21" fillId="35" borderId="0" xfId="0" applyFont="1" applyFill="1" applyAlignment="1">
      <alignment horizontal="center"/>
    </xf>
    <xf numFmtId="0" fontId="77" fillId="35" borderId="0" xfId="0" applyFont="1" applyFill="1" applyBorder="1" applyAlignment="1">
      <alignment horizontal="right" vertical="center" readingOrder="2"/>
    </xf>
    <xf numFmtId="0" fontId="22" fillId="35" borderId="1" xfId="0" applyFont="1" applyFill="1" applyBorder="1" applyAlignment="1">
      <alignment horizontal="center" vertical="center" wrapText="1" readingOrder="2"/>
    </xf>
    <xf numFmtId="0" fontId="39" fillId="0" borderId="0" xfId="7" applyFont="1" applyAlignment="1">
      <alignment horizontal="center" vertical="center" readingOrder="2"/>
    </xf>
    <xf numFmtId="0" fontId="39" fillId="0" borderId="4" xfId="7" applyFont="1" applyBorder="1" applyAlignment="1">
      <alignment horizontal="center" vertical="center" readingOrder="2"/>
    </xf>
    <xf numFmtId="0" fontId="52" fillId="0" borderId="0" xfId="0" applyFont="1" applyAlignment="1">
      <alignment horizontal="center" vertical="center"/>
    </xf>
    <xf numFmtId="0" fontId="39" fillId="0" borderId="5" xfId="7" applyFont="1" applyBorder="1" applyAlignment="1">
      <alignment horizontal="center" vertical="center" wrapText="1" readingOrder="2"/>
    </xf>
    <xf numFmtId="0" fontId="39" fillId="0" borderId="4" xfId="7" applyFont="1" applyBorder="1" applyAlignment="1">
      <alignment horizontal="center" vertical="center" wrapText="1" readingOrder="2"/>
    </xf>
    <xf numFmtId="0" fontId="39" fillId="0" borderId="0" xfId="7" applyFont="1" applyAlignment="1">
      <alignment horizontal="center" vertical="center" wrapText="1" readingOrder="2"/>
    </xf>
    <xf numFmtId="0" fontId="44" fillId="0" borderId="0" xfId="7" applyFont="1" applyAlignment="1">
      <alignment horizontal="right" vertical="center" readingOrder="2"/>
    </xf>
    <xf numFmtId="0" fontId="38" fillId="0" borderId="0" xfId="7" applyFont="1" applyAlignment="1">
      <alignment horizontal="center" vertical="center" wrapText="1" readingOrder="2"/>
    </xf>
    <xf numFmtId="0" fontId="38" fillId="0" borderId="4" xfId="7" applyFont="1" applyBorder="1" applyAlignment="1">
      <alignment horizontal="center" vertical="center" wrapText="1" readingOrder="2"/>
    </xf>
    <xf numFmtId="0" fontId="39" fillId="0" borderId="0" xfId="7" applyFont="1" applyAlignment="1">
      <alignment horizontal="center" vertical="center" wrapText="1"/>
    </xf>
    <xf numFmtId="0" fontId="39" fillId="0" borderId="4" xfId="7" applyFont="1" applyBorder="1" applyAlignment="1">
      <alignment horizontal="center" vertical="center" wrapText="1"/>
    </xf>
    <xf numFmtId="166" fontId="39" fillId="0" borderId="0" xfId="8" applyNumberFormat="1" applyFont="1" applyFill="1" applyBorder="1" applyAlignment="1">
      <alignment horizontal="center" vertical="center" wrapText="1" readingOrder="2"/>
    </xf>
    <xf numFmtId="166" fontId="39" fillId="0" borderId="4" xfId="8" applyNumberFormat="1" applyFont="1" applyFill="1" applyBorder="1" applyAlignment="1">
      <alignment horizontal="center" vertical="center" wrapText="1" readingOrder="2"/>
    </xf>
    <xf numFmtId="0" fontId="71" fillId="0" borderId="0" xfId="7" applyFont="1" applyAlignment="1">
      <alignment horizontal="right" vertical="center" readingOrder="2"/>
    </xf>
    <xf numFmtId="0" fontId="72" fillId="0" borderId="1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164" fontId="72" fillId="0" borderId="1" xfId="10" applyFont="1" applyBorder="1" applyAlignment="1">
      <alignment horizontal="center" vertical="center"/>
    </xf>
    <xf numFmtId="164" fontId="29" fillId="0" borderId="4" xfId="10" applyFont="1" applyBorder="1" applyAlignment="1">
      <alignment horizontal="center" vertical="center"/>
    </xf>
    <xf numFmtId="0" fontId="34" fillId="0" borderId="0" xfId="7" applyFont="1" applyAlignment="1">
      <alignment horizontal="center"/>
    </xf>
    <xf numFmtId="0" fontId="39" fillId="0" borderId="4" xfId="7" applyFont="1" applyBorder="1" applyAlignment="1">
      <alignment horizontal="center" vertical="center"/>
    </xf>
    <xf numFmtId="0" fontId="39" fillId="0" borderId="7" xfId="7" applyFont="1" applyBorder="1" applyAlignment="1">
      <alignment horizontal="center" vertical="center"/>
    </xf>
    <xf numFmtId="0" fontId="13" fillId="35" borderId="0" xfId="0" applyFont="1" applyFill="1" applyAlignment="1">
      <alignment horizontal="center" vertical="center"/>
    </xf>
    <xf numFmtId="0" fontId="44" fillId="35" borderId="0" xfId="0" applyFont="1" applyFill="1" applyAlignment="1">
      <alignment horizontal="right" vertical="center" readingOrder="2"/>
    </xf>
    <xf numFmtId="0" fontId="28" fillId="35" borderId="0" xfId="0" applyFont="1" applyFill="1" applyAlignment="1">
      <alignment horizontal="center" vertical="center"/>
    </xf>
    <xf numFmtId="0" fontId="33" fillId="35" borderId="0" xfId="0" applyFont="1" applyFill="1" applyAlignment="1">
      <alignment horizontal="center" vertical="center"/>
    </xf>
    <xf numFmtId="0" fontId="48" fillId="0" borderId="4" xfId="0" applyFont="1" applyBorder="1" applyAlignment="1">
      <alignment horizontal="center" vertical="center"/>
    </xf>
    <xf numFmtId="166" fontId="49" fillId="0" borderId="0" xfId="5" applyNumberFormat="1" applyFont="1" applyBorder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 readingOrder="2"/>
    </xf>
    <xf numFmtId="0" fontId="75" fillId="0" borderId="0" xfId="0" applyFont="1" applyAlignment="1">
      <alignment horizontal="right" vertical="center" readingOrder="2"/>
    </xf>
    <xf numFmtId="0" fontId="24" fillId="0" borderId="0" xfId="0" applyFont="1" applyAlignment="1">
      <alignment horizontal="right" vertical="center" readingOrder="2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2" fillId="0" borderId="0" xfId="0" applyFont="1" applyAlignment="1">
      <alignment horizontal="right" vertical="center"/>
    </xf>
    <xf numFmtId="0" fontId="48" fillId="0" borderId="1" xfId="0" applyFont="1" applyBorder="1" applyAlignment="1">
      <alignment horizontal="center" vertical="center"/>
    </xf>
    <xf numFmtId="0" fontId="50" fillId="0" borderId="0" xfId="0" applyFont="1" applyAlignment="1">
      <alignment horizontal="right" vertical="center"/>
    </xf>
    <xf numFmtId="0" fontId="50" fillId="0" borderId="8" xfId="0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03" fillId="0" borderId="0" xfId="0" applyFont="1" applyAlignment="1">
      <alignment horizontal="center" vertical="center"/>
    </xf>
    <xf numFmtId="0" fontId="103" fillId="0" borderId="1" xfId="0" applyFont="1" applyBorder="1" applyAlignment="1">
      <alignment horizontal="center" vertical="center"/>
    </xf>
    <xf numFmtId="0" fontId="103" fillId="0" borderId="4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164" fontId="30" fillId="0" borderId="0" xfId="10" applyFont="1" applyAlignment="1">
      <alignment horizontal="right" vertical="center" readingOrder="2"/>
    </xf>
    <xf numFmtId="49" fontId="30" fillId="0" borderId="0" xfId="0" applyNumberFormat="1" applyFont="1" applyAlignment="1">
      <alignment horizontal="right" vertical="center" readingOrder="2"/>
    </xf>
    <xf numFmtId="0" fontId="28" fillId="0" borderId="0" xfId="0" applyFont="1" applyAlignment="1">
      <alignment horizontal="center" vertical="center"/>
    </xf>
    <xf numFmtId="0" fontId="90" fillId="0" borderId="21" xfId="0" applyFont="1" applyBorder="1" applyAlignment="1">
      <alignment horizontal="center" vertical="center"/>
    </xf>
    <xf numFmtId="0" fontId="90" fillId="0" borderId="22" xfId="0" applyFont="1" applyBorder="1" applyAlignment="1">
      <alignment horizontal="center" vertical="center"/>
    </xf>
    <xf numFmtId="166" fontId="93" fillId="0" borderId="21" xfId="5" applyNumberFormat="1" applyFont="1" applyBorder="1" applyAlignment="1">
      <alignment horizontal="center" vertical="center"/>
    </xf>
    <xf numFmtId="166" fontId="93" fillId="0" borderId="22" xfId="5" applyNumberFormat="1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97" fillId="0" borderId="9" xfId="193" applyFont="1" applyBorder="1" applyAlignment="1">
      <alignment horizontal="center" vertical="center" wrapText="1" readingOrder="2"/>
    </xf>
    <xf numFmtId="0" fontId="21" fillId="0" borderId="0" xfId="193" applyFont="1" applyAlignment="1">
      <alignment horizontal="center" vertical="center"/>
    </xf>
    <xf numFmtId="0" fontId="17" fillId="0" borderId="0" xfId="193" applyFont="1" applyAlignment="1">
      <alignment horizontal="right" vertical="center" readingOrder="2"/>
    </xf>
    <xf numFmtId="0" fontId="28" fillId="0" borderId="0" xfId="0" applyFont="1" applyAlignment="1">
      <alignment horizontal="right" vertical="center" readingOrder="2"/>
    </xf>
    <xf numFmtId="0" fontId="48" fillId="0" borderId="8" xfId="0" applyFont="1" applyBorder="1" applyAlignment="1">
      <alignment horizontal="center" vertical="center"/>
    </xf>
    <xf numFmtId="0" fontId="48" fillId="0" borderId="8" xfId="0" applyFont="1" applyBorder="1" applyAlignment="1">
      <alignment horizontal="center" vertical="center" wrapText="1"/>
    </xf>
    <xf numFmtId="49" fontId="28" fillId="0" borderId="0" xfId="0" applyNumberFormat="1" applyFont="1" applyAlignment="1">
      <alignment horizontal="right" vertical="center" readingOrder="2"/>
    </xf>
  </cellXfs>
  <cellStyles count="216">
    <cellStyle name="20% - Accent1" xfId="28" builtinId="30" customBuiltin="1"/>
    <cellStyle name="20% - Accent1 2" xfId="55" xr:uid="{088D7084-A610-42E9-9406-F25EFCB66289}"/>
    <cellStyle name="20% - Accent1 3" xfId="75" xr:uid="{87AAC48A-3353-4E0F-97A3-D4EE6197E93C}"/>
    <cellStyle name="20% - Accent1 4" xfId="95" xr:uid="{F7666120-FD02-4F41-95AA-052C3A2374A0}"/>
    <cellStyle name="20% - Accent1 5" xfId="115" xr:uid="{CF4F396A-9793-40D3-9BB8-DFCB3245CFFC}"/>
    <cellStyle name="20% - Accent1 6" xfId="135" xr:uid="{2E078D21-6500-4EF8-82DA-746C83712D1D}"/>
    <cellStyle name="20% - Accent1 7" xfId="155" xr:uid="{0C803F79-0F4D-4FCF-996B-145283879D98}"/>
    <cellStyle name="20% - Accent1 8" xfId="175" xr:uid="{6C958574-7D75-48D5-955D-EBB0411A78C5}"/>
    <cellStyle name="20% - Accent1 9" xfId="195" xr:uid="{DF896326-4A32-42E7-962B-223A932B02B3}"/>
    <cellStyle name="20% - Accent2" xfId="32" builtinId="34" customBuiltin="1"/>
    <cellStyle name="20% - Accent2 2" xfId="58" xr:uid="{77F2F8AE-DADE-4140-B541-E23BE504E66A}"/>
    <cellStyle name="20% - Accent2 3" xfId="78" xr:uid="{8ECB8C50-FC1D-4FBF-AD5E-AA4EBED0FABC}"/>
    <cellStyle name="20% - Accent2 4" xfId="98" xr:uid="{A6FCD53F-45EA-41B0-9DFA-115CB31C8975}"/>
    <cellStyle name="20% - Accent2 5" xfId="118" xr:uid="{6C4F114E-5B0C-499F-A3F2-0B69BD1D8C54}"/>
    <cellStyle name="20% - Accent2 6" xfId="138" xr:uid="{E731FAFA-913F-4B62-9B43-B0DC14A5492E}"/>
    <cellStyle name="20% - Accent2 7" xfId="158" xr:uid="{E4C792AA-4BB4-4F82-BA63-30DBE917441A}"/>
    <cellStyle name="20% - Accent2 8" xfId="178" xr:uid="{D405128C-DCAD-4E2F-B83D-EE0B4DCAD642}"/>
    <cellStyle name="20% - Accent2 9" xfId="198" xr:uid="{986605DD-66B8-477F-867E-794D192CADF4}"/>
    <cellStyle name="20% - Accent3" xfId="36" builtinId="38" customBuiltin="1"/>
    <cellStyle name="20% - Accent3 2" xfId="61" xr:uid="{42035692-8A45-4814-AD72-604D75A853AE}"/>
    <cellStyle name="20% - Accent3 3" xfId="81" xr:uid="{B9AA84DC-656D-49F7-86FA-FB61AFCF12DA}"/>
    <cellStyle name="20% - Accent3 4" xfId="101" xr:uid="{EA3D4859-A37A-4E9A-A97A-0D0D463DEB96}"/>
    <cellStyle name="20% - Accent3 5" xfId="121" xr:uid="{4C76088C-19DF-48F3-8D8A-FD2BDDD127ED}"/>
    <cellStyle name="20% - Accent3 6" xfId="141" xr:uid="{690EAC74-C035-435D-B4F0-EEA75644DC12}"/>
    <cellStyle name="20% - Accent3 7" xfId="161" xr:uid="{B8D2E4C4-10FC-486E-8604-14648134DDC7}"/>
    <cellStyle name="20% - Accent3 8" xfId="181" xr:uid="{16CE2C6C-8B41-46FA-87E6-7B9110FF6271}"/>
    <cellStyle name="20% - Accent3 9" xfId="201" xr:uid="{92A2F195-6982-4216-9BD9-A91C666660A5}"/>
    <cellStyle name="20% - Accent4" xfId="40" builtinId="42" customBuiltin="1"/>
    <cellStyle name="20% - Accent4 2" xfId="64" xr:uid="{E5D23ACC-BB22-4737-B615-BB662163509D}"/>
    <cellStyle name="20% - Accent4 3" xfId="84" xr:uid="{F896EA82-9015-46AF-AAEA-513498FDCFD1}"/>
    <cellStyle name="20% - Accent4 4" xfId="104" xr:uid="{83316129-2B63-471E-8120-01F95E0CD462}"/>
    <cellStyle name="20% - Accent4 5" xfId="124" xr:uid="{B353B2AF-59C9-40F8-8CC6-75D24F7DC8F2}"/>
    <cellStyle name="20% - Accent4 6" xfId="144" xr:uid="{9DA83146-E55F-413F-A5D8-08EE62B63F91}"/>
    <cellStyle name="20% - Accent4 7" xfId="164" xr:uid="{0F4AA39B-FDBF-46BD-9677-B79E548FD99D}"/>
    <cellStyle name="20% - Accent4 8" xfId="184" xr:uid="{BDFEAA80-D37D-4DD6-9C3C-D8760428EA6F}"/>
    <cellStyle name="20% - Accent4 9" xfId="204" xr:uid="{1AA0619F-2F01-46E4-AC7B-03C4A0C76C4D}"/>
    <cellStyle name="20% - Accent5" xfId="44" builtinId="46" customBuiltin="1"/>
    <cellStyle name="20% - Accent5 2" xfId="67" xr:uid="{723975D6-E2A0-4D8B-AECE-574BA867BBFB}"/>
    <cellStyle name="20% - Accent5 3" xfId="87" xr:uid="{DCE91EF3-DA89-4DC5-A1B5-5F0D8889A8E7}"/>
    <cellStyle name="20% - Accent5 4" xfId="107" xr:uid="{C17534A0-F5A4-4AB7-A9D7-2909D3C88D5A}"/>
    <cellStyle name="20% - Accent5 5" xfId="127" xr:uid="{30F24ED0-2B13-4CAF-9FF6-19CE520E803C}"/>
    <cellStyle name="20% - Accent5 6" xfId="147" xr:uid="{DFF6DD99-57F0-4702-8B77-E7E2E31EAD78}"/>
    <cellStyle name="20% - Accent5 7" xfId="167" xr:uid="{13F980E7-E3ED-459E-B818-5EA5BC3FCE7A}"/>
    <cellStyle name="20% - Accent5 8" xfId="187" xr:uid="{643C62D7-33D6-42B6-BFE9-D12B733159A6}"/>
    <cellStyle name="20% - Accent5 9" xfId="207" xr:uid="{34CB7A2A-BAC1-40F5-AE92-A4CD6DB9E258}"/>
    <cellStyle name="20% - Accent6" xfId="48" builtinId="50" customBuiltin="1"/>
    <cellStyle name="20% - Accent6 2" xfId="70" xr:uid="{4140764F-34BE-4CFB-ADE5-0ADCDB39C4B2}"/>
    <cellStyle name="20% - Accent6 3" xfId="90" xr:uid="{EAF7FFEB-88EC-4D34-985A-27261984B814}"/>
    <cellStyle name="20% - Accent6 4" xfId="110" xr:uid="{4A0C4E97-011B-4D95-9658-DC6982F3BC67}"/>
    <cellStyle name="20% - Accent6 5" xfId="130" xr:uid="{3C47815A-2930-4824-BABA-C766553274F8}"/>
    <cellStyle name="20% - Accent6 6" xfId="150" xr:uid="{FBCA97CF-DC86-48C2-B13A-1BA41E7E82CD}"/>
    <cellStyle name="20% - Accent6 7" xfId="170" xr:uid="{7D14CAC1-A382-4D39-91DC-205F293370A5}"/>
    <cellStyle name="20% - Accent6 8" xfId="190" xr:uid="{B15E36A6-AE39-41BF-AB3C-2A9D235ED010}"/>
    <cellStyle name="20% - Accent6 9" xfId="210" xr:uid="{27F00994-BF4B-43C0-8AE6-AED0353DB5EC}"/>
    <cellStyle name="40% - Accent1" xfId="29" builtinId="31" customBuiltin="1"/>
    <cellStyle name="40% - Accent1 2" xfId="56" xr:uid="{23E34D18-88A5-4ADF-863B-882182AB094A}"/>
    <cellStyle name="40% - Accent1 3" xfId="76" xr:uid="{EB6679F0-1D94-4C3E-9876-0CB5E734D1AE}"/>
    <cellStyle name="40% - Accent1 4" xfId="96" xr:uid="{4E2BA7DF-7BA8-4147-A7F4-AF24E5656EBD}"/>
    <cellStyle name="40% - Accent1 5" xfId="116" xr:uid="{F04270E0-55EB-41BF-96D4-71BE786838E8}"/>
    <cellStyle name="40% - Accent1 6" xfId="136" xr:uid="{1CC0A96F-AC8E-4B57-ACB2-331112D262AF}"/>
    <cellStyle name="40% - Accent1 7" xfId="156" xr:uid="{86098EFF-1041-4226-BFC8-A645C744AF42}"/>
    <cellStyle name="40% - Accent1 8" xfId="176" xr:uid="{D2DB60FB-42DC-4795-8E76-A4C72A692D34}"/>
    <cellStyle name="40% - Accent1 9" xfId="196" xr:uid="{AA90F2BA-D7E8-46C5-944C-AFC0FFDD940C}"/>
    <cellStyle name="40% - Accent2" xfId="33" builtinId="35" customBuiltin="1"/>
    <cellStyle name="40% - Accent2 2" xfId="59" xr:uid="{B96DA006-4A0D-4448-82FE-9B65AAF8F7FC}"/>
    <cellStyle name="40% - Accent2 3" xfId="79" xr:uid="{EB5A25A3-9A3B-4859-BBDC-036AB3A13A90}"/>
    <cellStyle name="40% - Accent2 4" xfId="99" xr:uid="{0A171643-E05F-4F7C-8627-E6E997B66F12}"/>
    <cellStyle name="40% - Accent2 5" xfId="119" xr:uid="{D3054CA2-874D-4611-8894-0E6C7D469A25}"/>
    <cellStyle name="40% - Accent2 6" xfId="139" xr:uid="{CD7748A2-FF0A-403D-A2BB-3C039255D2B6}"/>
    <cellStyle name="40% - Accent2 7" xfId="159" xr:uid="{F09E7DA4-0142-4F0A-B649-18992E60BB72}"/>
    <cellStyle name="40% - Accent2 8" xfId="179" xr:uid="{B13EF67A-A168-4E32-B165-753725DE42CC}"/>
    <cellStyle name="40% - Accent2 9" xfId="199" xr:uid="{3ABF3EEA-DB48-4CC7-892D-D911FA6116A2}"/>
    <cellStyle name="40% - Accent3" xfId="37" builtinId="39" customBuiltin="1"/>
    <cellStyle name="40% - Accent3 2" xfId="62" xr:uid="{9F0B8E9F-EE1A-4DFF-B457-3F35A81C7895}"/>
    <cellStyle name="40% - Accent3 3" xfId="82" xr:uid="{E2EFE5DD-2B22-4924-96F5-1082D48E80E9}"/>
    <cellStyle name="40% - Accent3 4" xfId="102" xr:uid="{026FC58C-9C54-4BB8-B6AA-55C93A38B146}"/>
    <cellStyle name="40% - Accent3 5" xfId="122" xr:uid="{9EE12A1B-7B87-450A-A30E-F25495D721B4}"/>
    <cellStyle name="40% - Accent3 6" xfId="142" xr:uid="{4CC8D280-EAA8-4266-840D-177CF796AABC}"/>
    <cellStyle name="40% - Accent3 7" xfId="162" xr:uid="{E1655914-8088-42D4-BE2C-944C5D5FA435}"/>
    <cellStyle name="40% - Accent3 8" xfId="182" xr:uid="{C84FA738-AF8C-4555-8D56-6B286FAC4993}"/>
    <cellStyle name="40% - Accent3 9" xfId="202" xr:uid="{01E4926A-A9A7-43D2-8FA1-BA76EC631EC3}"/>
    <cellStyle name="40% - Accent4" xfId="41" builtinId="43" customBuiltin="1"/>
    <cellStyle name="40% - Accent4 2" xfId="65" xr:uid="{3909C66B-49B0-4DE4-97ED-BBCB79C6AC70}"/>
    <cellStyle name="40% - Accent4 3" xfId="85" xr:uid="{AB95B12D-FBB5-430C-A5E6-519AF99EB30C}"/>
    <cellStyle name="40% - Accent4 4" xfId="105" xr:uid="{7988B24C-FFEB-48F7-B4D9-A139BC758CDB}"/>
    <cellStyle name="40% - Accent4 5" xfId="125" xr:uid="{CEAF7E90-A609-4E30-BD47-4F8D752C65CD}"/>
    <cellStyle name="40% - Accent4 6" xfId="145" xr:uid="{6FF0E32C-2BF9-46AF-8062-D90DCD811638}"/>
    <cellStyle name="40% - Accent4 7" xfId="165" xr:uid="{16138B35-52D9-49D0-8111-0A350ABDE430}"/>
    <cellStyle name="40% - Accent4 8" xfId="185" xr:uid="{EA546BC0-6886-4BB9-A8D5-4B119762B948}"/>
    <cellStyle name="40% - Accent4 9" xfId="205" xr:uid="{00E33AD2-F5D2-41BC-8241-FE90BB979EB1}"/>
    <cellStyle name="40% - Accent5" xfId="45" builtinId="47" customBuiltin="1"/>
    <cellStyle name="40% - Accent5 2" xfId="68" xr:uid="{62D5D874-55CE-4468-ACAA-12B65F1D6AB4}"/>
    <cellStyle name="40% - Accent5 3" xfId="88" xr:uid="{E88BEF3A-6DFC-4F7A-8C28-7A542CBE7F1B}"/>
    <cellStyle name="40% - Accent5 4" xfId="108" xr:uid="{18305397-9774-4D33-9E0B-0C6D926CA78D}"/>
    <cellStyle name="40% - Accent5 5" xfId="128" xr:uid="{C92A4E5F-3E2D-49FA-A794-8CC26D9F9668}"/>
    <cellStyle name="40% - Accent5 6" xfId="148" xr:uid="{0CE6C969-0911-4832-8B61-8A0C9C8C719A}"/>
    <cellStyle name="40% - Accent5 7" xfId="168" xr:uid="{6241967F-DDFE-469D-A211-E8505597200B}"/>
    <cellStyle name="40% - Accent5 8" xfId="188" xr:uid="{40FFE6E3-7AC4-4938-9D06-687DE120004C}"/>
    <cellStyle name="40% - Accent5 9" xfId="208" xr:uid="{0882D645-8391-4278-AA2C-D3D2048E9E15}"/>
    <cellStyle name="40% - Accent6" xfId="49" builtinId="51" customBuiltin="1"/>
    <cellStyle name="40% - Accent6 2" xfId="71" xr:uid="{BC6FC7E3-D4D1-4F77-8D9F-72B3061444E6}"/>
    <cellStyle name="40% - Accent6 3" xfId="91" xr:uid="{4AC0E166-C084-4D8A-B0F8-7F1D9AC75A41}"/>
    <cellStyle name="40% - Accent6 4" xfId="111" xr:uid="{78845966-8632-45C9-BD29-DED0CFEBEB8A}"/>
    <cellStyle name="40% - Accent6 5" xfId="131" xr:uid="{2302616A-ABCE-40A9-B0FA-58368655585F}"/>
    <cellStyle name="40% - Accent6 6" xfId="151" xr:uid="{E9B0EFFF-FF2C-4461-8EDB-BB955B4889A3}"/>
    <cellStyle name="40% - Accent6 7" xfId="171" xr:uid="{12C16442-7C9A-4FC7-88EE-304605B9E1D2}"/>
    <cellStyle name="40% - Accent6 8" xfId="191" xr:uid="{90E26EB6-3F4A-4623-B14B-C975E133EC36}"/>
    <cellStyle name="40% - Accent6 9" xfId="211" xr:uid="{2B4C92A5-1AD8-4055-8E93-6902482D3A50}"/>
    <cellStyle name="60% - Accent1" xfId="30" builtinId="32" customBuiltin="1"/>
    <cellStyle name="60% - Accent1 2" xfId="57" xr:uid="{8F3A4161-058C-4392-843A-6D0B5D157E7A}"/>
    <cellStyle name="60% - Accent1 3" xfId="77" xr:uid="{55853EFA-1769-47CA-9AF1-CFB3BE6D1527}"/>
    <cellStyle name="60% - Accent1 4" xfId="97" xr:uid="{0F78A618-4B40-4CA9-A182-BFABDEA154DE}"/>
    <cellStyle name="60% - Accent1 5" xfId="117" xr:uid="{B0ED791C-88F1-47D2-8B2A-5F34C1D8BF78}"/>
    <cellStyle name="60% - Accent1 6" xfId="137" xr:uid="{2A2491F9-CBE0-476F-ADE4-F2957D34F7CF}"/>
    <cellStyle name="60% - Accent1 7" xfId="157" xr:uid="{AF14BA5B-6B64-4D3A-87CA-CA71C0378B5A}"/>
    <cellStyle name="60% - Accent1 8" xfId="177" xr:uid="{934D4CF9-54CC-4AE6-AB32-08119EC9E3CB}"/>
    <cellStyle name="60% - Accent1 9" xfId="197" xr:uid="{CD493CFC-B6A9-4436-8B1B-B62BBCBA0BA9}"/>
    <cellStyle name="60% - Accent2" xfId="34" builtinId="36" customBuiltin="1"/>
    <cellStyle name="60% - Accent2 2" xfId="60" xr:uid="{3F0036E2-EBD8-4ADD-AD1D-A84C647B3EF9}"/>
    <cellStyle name="60% - Accent2 3" xfId="80" xr:uid="{0CC43B64-9D4E-4949-9C6F-E5E2295A31FD}"/>
    <cellStyle name="60% - Accent2 4" xfId="100" xr:uid="{A6019303-065C-4F3C-8007-E33255030BF2}"/>
    <cellStyle name="60% - Accent2 5" xfId="120" xr:uid="{5916EFA4-DFAA-444F-BEDB-C125F8F4F2ED}"/>
    <cellStyle name="60% - Accent2 6" xfId="140" xr:uid="{6DF9DC98-8FFD-4757-9830-1CE44D56B2AA}"/>
    <cellStyle name="60% - Accent2 7" xfId="160" xr:uid="{5D5AE4D6-4125-485C-A961-2109BA0DABA9}"/>
    <cellStyle name="60% - Accent2 8" xfId="180" xr:uid="{65CDB4F1-44C8-47D0-8CCB-ACC5D539AA89}"/>
    <cellStyle name="60% - Accent2 9" xfId="200" xr:uid="{1D73F686-F1F5-43B6-9ECE-3F2335F01FCC}"/>
    <cellStyle name="60% - Accent3" xfId="38" builtinId="40" customBuiltin="1"/>
    <cellStyle name="60% - Accent3 2" xfId="63" xr:uid="{1DCDCD8E-3B5B-457B-BA71-A92460341C61}"/>
    <cellStyle name="60% - Accent3 3" xfId="83" xr:uid="{0480B6BA-67F1-4D02-8CD9-14FDB247C41A}"/>
    <cellStyle name="60% - Accent3 4" xfId="103" xr:uid="{AE78B201-788A-4772-B273-46EE568ACAB9}"/>
    <cellStyle name="60% - Accent3 5" xfId="123" xr:uid="{BD3268A1-D780-4438-B6DE-650FDDE57064}"/>
    <cellStyle name="60% - Accent3 6" xfId="143" xr:uid="{42A2195C-2F61-45FB-9DBE-12D621D6C5A2}"/>
    <cellStyle name="60% - Accent3 7" xfId="163" xr:uid="{1A8E84E5-F40E-4C83-A782-770509ECE40E}"/>
    <cellStyle name="60% - Accent3 8" xfId="183" xr:uid="{6E6DF4F1-0B53-416F-8C85-68B530858263}"/>
    <cellStyle name="60% - Accent3 9" xfId="203" xr:uid="{6B6A1401-93F6-4AC3-A7E1-291A319EED48}"/>
    <cellStyle name="60% - Accent4" xfId="42" builtinId="44" customBuiltin="1"/>
    <cellStyle name="60% - Accent4 2" xfId="66" xr:uid="{CE661366-2B63-43B6-8540-BCB711DC0FF9}"/>
    <cellStyle name="60% - Accent4 3" xfId="86" xr:uid="{DEC58778-5D92-4D5F-BB27-2CE4A6A62603}"/>
    <cellStyle name="60% - Accent4 4" xfId="106" xr:uid="{C53580D4-D5B9-4DA1-9364-C67B9D9C52A0}"/>
    <cellStyle name="60% - Accent4 5" xfId="126" xr:uid="{93FE1642-DD35-402E-8A55-F2F6A8F836FF}"/>
    <cellStyle name="60% - Accent4 6" xfId="146" xr:uid="{6EFBC2F4-DA55-4F63-9F6C-6BBB97302CBD}"/>
    <cellStyle name="60% - Accent4 7" xfId="166" xr:uid="{B0102FCA-BF2E-4E96-BA4B-21C6147F61E1}"/>
    <cellStyle name="60% - Accent4 8" xfId="186" xr:uid="{80D2A4DA-1802-438F-9E9B-D84B5E854C63}"/>
    <cellStyle name="60% - Accent4 9" xfId="206" xr:uid="{0392C22A-B346-4E64-9F4B-4F88E9FF4CA8}"/>
    <cellStyle name="60% - Accent5" xfId="46" builtinId="48" customBuiltin="1"/>
    <cellStyle name="60% - Accent5 2" xfId="69" xr:uid="{6F470C65-7765-428C-A6D3-16FDC8D89A68}"/>
    <cellStyle name="60% - Accent5 3" xfId="89" xr:uid="{F7D311F4-6FBE-4E7B-B235-02C67667CA4A}"/>
    <cellStyle name="60% - Accent5 4" xfId="109" xr:uid="{72BA3550-E877-42E8-B92F-03125914C40D}"/>
    <cellStyle name="60% - Accent5 5" xfId="129" xr:uid="{B1861CF6-DEC1-42CD-A53C-E084A8C08D29}"/>
    <cellStyle name="60% - Accent5 6" xfId="149" xr:uid="{018ABA28-55E3-4F88-B8F7-B15C2B18196A}"/>
    <cellStyle name="60% - Accent5 7" xfId="169" xr:uid="{A18F8DD5-2E55-4124-8790-D26E3ADED8BF}"/>
    <cellStyle name="60% - Accent5 8" xfId="189" xr:uid="{07A6F52B-E6C2-4F6A-96CB-C92D762A5B3B}"/>
    <cellStyle name="60% - Accent5 9" xfId="209" xr:uid="{7DC90FD3-9DAF-43D0-8243-738CCCA78E49}"/>
    <cellStyle name="60% - Accent6" xfId="50" builtinId="52" customBuiltin="1"/>
    <cellStyle name="60% - Accent6 2" xfId="72" xr:uid="{E03F4B69-F081-48A7-9B87-0F74DA681969}"/>
    <cellStyle name="60% - Accent6 3" xfId="92" xr:uid="{966CF638-CB42-4C07-AB96-9D3581AC8481}"/>
    <cellStyle name="60% - Accent6 4" xfId="112" xr:uid="{E00DE4A1-5EBC-4778-BB89-6B7BDC94F73D}"/>
    <cellStyle name="60% - Accent6 5" xfId="132" xr:uid="{3C8ECE55-2AE5-45AF-B869-B1190A8B4ED6}"/>
    <cellStyle name="60% - Accent6 6" xfId="152" xr:uid="{B48F5CE6-B5FA-4CC0-B744-7DEE0357BC93}"/>
    <cellStyle name="60% - Accent6 7" xfId="172" xr:uid="{C293E259-7017-46C0-8F5E-B0A5A776B83B}"/>
    <cellStyle name="60% - Accent6 8" xfId="192" xr:uid="{34C4763C-0A61-4DC3-BDB4-721F2F5473EF}"/>
    <cellStyle name="60% - Accent6 9" xfId="212" xr:uid="{84384128-F4EE-4755-AAF3-2156C941CE9B}"/>
    <cellStyle name="Accent1" xfId="27" builtinId="29" customBuiltin="1"/>
    <cellStyle name="Accent2" xfId="31" builtinId="33" customBuiltin="1"/>
    <cellStyle name="Accent3" xfId="35" builtinId="37" customBuiltin="1"/>
    <cellStyle name="Accent4" xfId="39" builtinId="41" customBuiltin="1"/>
    <cellStyle name="Accent5" xfId="43" builtinId="45" customBuiltin="1"/>
    <cellStyle name="Accent6" xfId="47" builtinId="49" customBuiltin="1"/>
    <cellStyle name="Bad" xfId="17" builtinId="27" customBuiltin="1"/>
    <cellStyle name="Calculation" xfId="21" builtinId="22" customBuiltin="1"/>
    <cellStyle name="Check Cell" xfId="23" builtinId="23" customBuiltin="1"/>
    <cellStyle name="Comma" xfId="5" builtinId="3"/>
    <cellStyle name="Comma [0]" xfId="10" builtinId="6"/>
    <cellStyle name="Comma 2" xfId="8" xr:uid="{DF17B786-22FE-4BBF-8EC2-24A06189D705}"/>
    <cellStyle name="Comma 2 10" xfId="3" xr:uid="{00000000-0005-0000-0000-000001000000}"/>
    <cellStyle name="Comma 3" xfId="213" xr:uid="{3875553D-8681-4DAF-95A3-F4B55CA04069}"/>
    <cellStyle name="Explanatory Text" xfId="25" builtinId="53" customBuiltin="1"/>
    <cellStyle name="Good" xfId="16" builtinId="26" customBuiltin="1"/>
    <cellStyle name="Heading 1" xfId="12" builtinId="16" customBuiltin="1"/>
    <cellStyle name="Heading 2" xfId="13" builtinId="17" customBuiltin="1"/>
    <cellStyle name="Heading 3" xfId="14" builtinId="18" customBuiltin="1"/>
    <cellStyle name="Heading 4" xfId="15" builtinId="19" customBuiltin="1"/>
    <cellStyle name="Input" xfId="19" builtinId="20" customBuiltin="1"/>
    <cellStyle name="Linked Cell" xfId="22" builtinId="24" customBuiltin="1"/>
    <cellStyle name="Neutral" xfId="18" builtinId="28" customBuiltin="1"/>
    <cellStyle name="Normal" xfId="0" builtinId="0"/>
    <cellStyle name="Normal 10" xfId="153" xr:uid="{D75C11DE-E755-47B9-9F0A-146E3B4D9EE1}"/>
    <cellStyle name="Normal 11" xfId="173" xr:uid="{73BE7B09-160F-41C7-A7A2-4F57D6CA9FA0}"/>
    <cellStyle name="Normal 12" xfId="193" xr:uid="{78EE5FED-A840-4D5B-B655-F21CC898683D}"/>
    <cellStyle name="Normal 2" xfId="6" xr:uid="{FEFDCE44-7376-4693-813B-19C8A5342E24}"/>
    <cellStyle name="Normal 2 15" xfId="2" xr:uid="{00000000-0005-0000-0000-000003000000}"/>
    <cellStyle name="Normal 3" xfId="7" xr:uid="{30AC9CFE-3AC3-41C3-B47B-5A48D95290E6}"/>
    <cellStyle name="Normal 4" xfId="51" xr:uid="{5CB9CB08-E883-421F-A917-66A6C50AFCCA}"/>
    <cellStyle name="Normal 47" xfId="214" xr:uid="{5780EBFB-EA00-4171-BCA4-263917A88333}"/>
    <cellStyle name="Normal 5" xfId="53" xr:uid="{54864B6F-EB9A-4602-B5AC-3A83A0B1D4C7}"/>
    <cellStyle name="Normal 6" xfId="73" xr:uid="{FC1834F6-DE54-40D8-8A55-C6CCAE04E9A7}"/>
    <cellStyle name="Normal 7" xfId="93" xr:uid="{BA2B19C6-37DD-476F-87D4-B61C69AC6B26}"/>
    <cellStyle name="Normal 8" xfId="113" xr:uid="{93C6BE54-C7E5-4FA0-AC0F-3F688B0386C6}"/>
    <cellStyle name="Normal 9" xfId="133" xr:uid="{7D9271E5-071B-4410-AA92-A36A170AED74}"/>
    <cellStyle name="Note 10" xfId="194" xr:uid="{258B2BBE-DE1A-4277-9E6D-D1BB6E6C0FD9}"/>
    <cellStyle name="Note 2" xfId="52" xr:uid="{C357AD3D-F000-4033-B18A-3EB147574A56}"/>
    <cellStyle name="Note 3" xfId="54" xr:uid="{66E392A0-C948-4826-ABAC-459F71714CFA}"/>
    <cellStyle name="Note 4" xfId="74" xr:uid="{4DA82F77-FF45-4BC3-A559-F78512CE8F5E}"/>
    <cellStyle name="Note 5" xfId="94" xr:uid="{DF19ADDF-B7DA-4314-98C7-52879E2FEBA0}"/>
    <cellStyle name="Note 6" xfId="114" xr:uid="{0C359BC3-A3BE-4047-970E-C1E5B517723E}"/>
    <cellStyle name="Note 7" xfId="134" xr:uid="{EA13D14F-D3D5-46E3-9E34-16337DCE0866}"/>
    <cellStyle name="Note 8" xfId="154" xr:uid="{946C8E53-8525-4FE7-AE0A-32B6585BB6D9}"/>
    <cellStyle name="Note 9" xfId="174" xr:uid="{3F0188FC-E418-4E63-9A2E-F300253F395F}"/>
    <cellStyle name="Output" xfId="20" builtinId="21" customBuiltin="1"/>
    <cellStyle name="Percent" xfId="1" builtinId="5" customBuiltin="1"/>
    <cellStyle name="Percent 2" xfId="4" xr:uid="{00000000-0005-0000-0000-000005000000}"/>
    <cellStyle name="Percent 3" xfId="9" xr:uid="{1C0E5E9B-C570-491F-AD5F-0551C165FB40}"/>
    <cellStyle name="Percent 4" xfId="215" xr:uid="{34D635FD-2E9B-4601-B082-F825836D8768}"/>
    <cellStyle name="Title" xfId="11" builtinId="15" customBuiltin="1"/>
    <cellStyle name="Total" xfId="26" builtinId="25" customBuiltin="1"/>
    <cellStyle name="Warning Text" xfId="2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hyperlink" Target="https://admin.ganjinehmehrfund.ir/admin/Stock/StockTransactionList.aspx?StockID=177325&amp;BasketID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5AB58-A9A2-47C8-92A8-F42688D7012B}">
  <dimension ref="A1:A15"/>
  <sheetViews>
    <sheetView rightToLeft="1" workbookViewId="0">
      <selection activeCell="A8" sqref="A8"/>
    </sheetView>
  </sheetViews>
  <sheetFormatPr defaultRowHeight="15" x14ac:dyDescent="0.25"/>
  <cols>
    <col min="1" max="1" width="45.7109375" bestFit="1" customWidth="1"/>
  </cols>
  <sheetData>
    <row r="1" spans="1:1" x14ac:dyDescent="0.25">
      <c r="A1" s="358" t="s">
        <v>386</v>
      </c>
    </row>
    <row r="2" spans="1:1" x14ac:dyDescent="0.25">
      <c r="A2" s="358" t="s">
        <v>387</v>
      </c>
    </row>
    <row r="3" spans="1:1" ht="30" customHeight="1" x14ac:dyDescent="0.25">
      <c r="A3" s="358" t="s">
        <v>388</v>
      </c>
    </row>
    <row r="4" spans="1:1" ht="21" customHeight="1" x14ac:dyDescent="0.25">
      <c r="A4" s="358" t="s">
        <v>389</v>
      </c>
    </row>
    <row r="5" spans="1:1" x14ac:dyDescent="0.25">
      <c r="A5" s="16" t="s">
        <v>277</v>
      </c>
    </row>
    <row r="6" spans="1:1" x14ac:dyDescent="0.25">
      <c r="A6" s="16" t="s">
        <v>278</v>
      </c>
    </row>
    <row r="7" spans="1:1" x14ac:dyDescent="0.25">
      <c r="A7" s="358" t="s">
        <v>402</v>
      </c>
    </row>
    <row r="8" spans="1:1" x14ac:dyDescent="0.25">
      <c r="A8" s="358" t="s">
        <v>390</v>
      </c>
    </row>
    <row r="9" spans="1:1" x14ac:dyDescent="0.25">
      <c r="A9" s="16" t="s">
        <v>1</v>
      </c>
    </row>
    <row r="10" spans="1:1" x14ac:dyDescent="0.25">
      <c r="A10" s="16"/>
    </row>
    <row r="11" spans="1:1" x14ac:dyDescent="0.25">
      <c r="A11" s="16"/>
    </row>
    <row r="12" spans="1:1" x14ac:dyDescent="0.25">
      <c r="A12" s="358" t="s">
        <v>383</v>
      </c>
    </row>
    <row r="13" spans="1:1" x14ac:dyDescent="0.25">
      <c r="A13" s="16"/>
    </row>
    <row r="14" spans="1:1" x14ac:dyDescent="0.25">
      <c r="A14" s="16"/>
    </row>
    <row r="15" spans="1:1" x14ac:dyDescent="0.25">
      <c r="A15" s="1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59999389629810485"/>
  </sheetPr>
  <dimension ref="A1:AA94"/>
  <sheetViews>
    <sheetView rightToLeft="1" view="pageBreakPreview" topLeftCell="A69" zoomScale="85" zoomScaleNormal="70" zoomScaleSheetLayoutView="85" workbookViewId="0">
      <selection activeCell="A72" sqref="A72:K93"/>
    </sheetView>
  </sheetViews>
  <sheetFormatPr defaultColWidth="9.140625" defaultRowHeight="22.5" x14ac:dyDescent="0.25"/>
  <cols>
    <col min="1" max="1" width="39.28515625" style="146" bestFit="1" customWidth="1"/>
    <col min="2" max="2" width="1" style="146" customWidth="1"/>
    <col min="3" max="3" width="32.42578125" style="146" bestFit="1" customWidth="1"/>
    <col min="4" max="4" width="0.5703125" style="146" customWidth="1"/>
    <col min="5" max="5" width="29.7109375" style="568" bestFit="1" customWidth="1"/>
    <col min="6" max="6" width="0.5703125" style="146" customWidth="1"/>
    <col min="7" max="7" width="27.42578125" style="146" bestFit="1" customWidth="1"/>
    <col min="8" max="8" width="0.5703125" style="146" customWidth="1"/>
    <col min="9" max="9" width="29.140625" style="568" bestFit="1" customWidth="1"/>
    <col min="10" max="10" width="0.5703125" style="146" customWidth="1"/>
    <col min="11" max="11" width="14.140625" style="566" bestFit="1" customWidth="1"/>
    <col min="12" max="12" width="0.85546875" style="146" customWidth="1"/>
    <col min="13" max="13" width="26.42578125" style="568" bestFit="1" customWidth="1"/>
    <col min="14" max="14" width="0.5703125" style="146" customWidth="1"/>
    <col min="15" max="15" width="32.7109375" style="568" bestFit="1" customWidth="1"/>
    <col min="16" max="16" width="0.5703125" style="146" customWidth="1"/>
    <col min="17" max="17" width="31.42578125" style="568" bestFit="1" customWidth="1"/>
    <col min="18" max="18" width="0.5703125" style="146" customWidth="1"/>
    <col min="19" max="19" width="28.85546875" style="146" bestFit="1" customWidth="1"/>
    <col min="20" max="20" width="0.5703125" style="146" customWidth="1"/>
    <col min="21" max="21" width="13.42578125" style="581" bestFit="1" customWidth="1"/>
    <col min="22" max="22" width="1" style="146" customWidth="1"/>
    <col min="23" max="23" width="15.42578125" style="146" customWidth="1"/>
    <col min="24" max="24" width="30.42578125" style="146" bestFit="1" customWidth="1"/>
    <col min="25" max="25" width="17.28515625" style="146" customWidth="1"/>
    <col min="26" max="26" width="9.140625" style="146"/>
    <col min="27" max="27" width="37.28515625" style="146" bestFit="1" customWidth="1"/>
    <col min="28" max="16384" width="9.140625" style="146"/>
  </cols>
  <sheetData>
    <row r="1" spans="1:27" ht="24" x14ac:dyDescent="0.25">
      <c r="A1" s="709" t="s">
        <v>383</v>
      </c>
      <c r="B1" s="709"/>
      <c r="C1" s="709"/>
      <c r="D1" s="709"/>
      <c r="E1" s="709"/>
      <c r="F1" s="709"/>
      <c r="G1" s="709"/>
      <c r="H1" s="709"/>
      <c r="I1" s="709"/>
      <c r="J1" s="709"/>
      <c r="K1" s="709"/>
      <c r="L1" s="709"/>
      <c r="M1" s="709"/>
      <c r="N1" s="709"/>
      <c r="O1" s="709"/>
      <c r="P1" s="709"/>
      <c r="Q1" s="709"/>
      <c r="R1" s="709"/>
      <c r="S1" s="709"/>
      <c r="T1" s="709"/>
      <c r="U1" s="709"/>
    </row>
    <row r="2" spans="1:27" ht="24" x14ac:dyDescent="0.25">
      <c r="A2" s="710" t="s">
        <v>22</v>
      </c>
      <c r="B2" s="710"/>
      <c r="C2" s="710"/>
      <c r="D2" s="710"/>
      <c r="E2" s="710"/>
      <c r="F2" s="710"/>
      <c r="G2" s="710"/>
      <c r="H2" s="710"/>
      <c r="I2" s="710"/>
      <c r="J2" s="710"/>
      <c r="K2" s="710"/>
      <c r="L2" s="710"/>
      <c r="M2" s="710"/>
      <c r="N2" s="710"/>
      <c r="O2" s="710"/>
      <c r="P2" s="710"/>
      <c r="Q2" s="710"/>
      <c r="R2" s="710"/>
      <c r="S2" s="710"/>
      <c r="T2" s="710"/>
      <c r="U2" s="710"/>
    </row>
    <row r="3" spans="1:27" ht="24" x14ac:dyDescent="0.25">
      <c r="A3" s="710" t="str">
        <f>تنظیم!A1</f>
        <v>برای ماه منتهی به 1404/11/30</v>
      </c>
      <c r="B3" s="710"/>
      <c r="C3" s="710"/>
      <c r="D3" s="710"/>
      <c r="E3" s="710"/>
      <c r="F3" s="710"/>
      <c r="G3" s="710"/>
      <c r="H3" s="710"/>
      <c r="I3" s="710"/>
      <c r="J3" s="710"/>
      <c r="K3" s="710"/>
      <c r="L3" s="710"/>
      <c r="M3" s="710"/>
      <c r="N3" s="710"/>
      <c r="O3" s="710"/>
      <c r="P3" s="710"/>
      <c r="Q3" s="710"/>
      <c r="R3" s="710"/>
      <c r="S3" s="710"/>
      <c r="T3" s="710"/>
      <c r="U3" s="710"/>
    </row>
    <row r="4" spans="1:27" ht="4.5" customHeight="1" x14ac:dyDescent="0.25">
      <c r="A4" s="710"/>
      <c r="B4" s="710"/>
      <c r="C4" s="710"/>
      <c r="D4" s="710"/>
      <c r="E4" s="710"/>
      <c r="F4" s="710"/>
      <c r="G4" s="710"/>
      <c r="H4" s="710"/>
      <c r="I4" s="710"/>
      <c r="J4" s="710"/>
      <c r="K4" s="710"/>
      <c r="L4" s="710"/>
      <c r="M4" s="710"/>
      <c r="N4" s="710"/>
      <c r="O4" s="710"/>
      <c r="P4" s="710"/>
      <c r="Q4" s="710"/>
      <c r="R4" s="710"/>
      <c r="S4" s="710"/>
      <c r="T4" s="710"/>
      <c r="U4" s="710"/>
    </row>
    <row r="5" spans="1:27" ht="28.5" x14ac:dyDescent="0.25">
      <c r="A5" s="711" t="s">
        <v>49</v>
      </c>
      <c r="B5" s="711"/>
      <c r="C5" s="711"/>
      <c r="D5" s="711"/>
      <c r="E5" s="711"/>
      <c r="F5" s="711"/>
      <c r="G5" s="711"/>
      <c r="H5" s="711"/>
      <c r="I5" s="711"/>
      <c r="J5" s="711"/>
      <c r="K5" s="711"/>
      <c r="L5" s="711"/>
      <c r="M5" s="711"/>
      <c r="N5" s="711"/>
      <c r="O5" s="711"/>
      <c r="P5" s="711"/>
      <c r="Q5" s="711"/>
      <c r="R5" s="711"/>
      <c r="S5" s="711"/>
      <c r="T5" s="711"/>
      <c r="U5" s="711"/>
    </row>
    <row r="6" spans="1:27" ht="8.25" customHeight="1" x14ac:dyDescent="0.25">
      <c r="A6" s="549"/>
      <c r="B6" s="549"/>
      <c r="C6" s="549"/>
      <c r="D6" s="549"/>
      <c r="E6" s="550"/>
      <c r="F6" s="549"/>
      <c r="G6" s="549"/>
      <c r="H6" s="549"/>
      <c r="I6" s="550"/>
      <c r="J6" s="549"/>
      <c r="K6" s="551"/>
      <c r="L6" s="549"/>
      <c r="M6" s="550"/>
      <c r="N6" s="549"/>
      <c r="O6" s="550"/>
      <c r="P6" s="549"/>
      <c r="Q6" s="550"/>
      <c r="R6" s="549"/>
      <c r="S6" s="549"/>
      <c r="T6" s="549"/>
      <c r="U6" s="549"/>
    </row>
    <row r="7" spans="1:27" ht="24.75" thickBot="1" x14ac:dyDescent="0.3">
      <c r="A7" s="543"/>
      <c r="C7" s="705" t="s">
        <v>406</v>
      </c>
      <c r="D7" s="705"/>
      <c r="E7" s="705"/>
      <c r="F7" s="705"/>
      <c r="G7" s="705"/>
      <c r="H7" s="705"/>
      <c r="I7" s="705"/>
      <c r="J7" s="705"/>
      <c r="K7" s="705"/>
      <c r="M7" s="705" t="str">
        <f>تنظیم!A4</f>
        <v>از ابتدای سال مالی تا پایان بهمن ماه 1404</v>
      </c>
      <c r="N7" s="705"/>
      <c r="O7" s="705"/>
      <c r="P7" s="705"/>
      <c r="Q7" s="705"/>
      <c r="R7" s="705"/>
      <c r="S7" s="705"/>
      <c r="T7" s="705"/>
      <c r="U7" s="705"/>
    </row>
    <row r="8" spans="1:27" s="552" customFormat="1" x14ac:dyDescent="0.3">
      <c r="A8" s="666" t="s">
        <v>37</v>
      </c>
      <c r="C8" s="707" t="s">
        <v>28</v>
      </c>
      <c r="D8" s="553"/>
      <c r="E8" s="706" t="s">
        <v>113</v>
      </c>
      <c r="F8" s="553"/>
      <c r="G8" s="135" t="s">
        <v>29</v>
      </c>
      <c r="H8" s="553"/>
      <c r="I8" s="706" t="s">
        <v>31</v>
      </c>
      <c r="J8" s="706"/>
      <c r="K8" s="706"/>
      <c r="M8" s="706" t="s">
        <v>28</v>
      </c>
      <c r="O8" s="706" t="s">
        <v>113</v>
      </c>
      <c r="P8" s="554"/>
      <c r="Q8" s="706" t="s">
        <v>29</v>
      </c>
      <c r="R8" s="137"/>
      <c r="S8" s="706" t="s">
        <v>31</v>
      </c>
      <c r="T8" s="706"/>
      <c r="U8" s="706"/>
    </row>
    <row r="9" spans="1:27" s="552" customFormat="1" ht="45" x14ac:dyDescent="0.3">
      <c r="A9" s="666"/>
      <c r="C9" s="555" t="s">
        <v>76</v>
      </c>
      <c r="D9" s="553"/>
      <c r="E9" s="555" t="s">
        <v>55</v>
      </c>
      <c r="F9" s="553"/>
      <c r="G9" s="555" t="s">
        <v>77</v>
      </c>
      <c r="H9" s="553"/>
      <c r="I9" s="555" t="s">
        <v>19</v>
      </c>
      <c r="J9" s="553"/>
      <c r="K9" s="555" t="s">
        <v>127</v>
      </c>
      <c r="M9" s="555" t="s">
        <v>76</v>
      </c>
      <c r="O9" s="555" t="s">
        <v>55</v>
      </c>
      <c r="P9" s="554"/>
      <c r="Q9" s="555" t="s">
        <v>77</v>
      </c>
      <c r="R9" s="137"/>
      <c r="S9" s="708" t="s">
        <v>19</v>
      </c>
      <c r="U9" s="556" t="s">
        <v>127</v>
      </c>
      <c r="W9" s="557"/>
    </row>
    <row r="10" spans="1:27" s="552" customFormat="1" ht="24" x14ac:dyDescent="0.3">
      <c r="A10" s="542"/>
      <c r="C10" s="135" t="s">
        <v>38</v>
      </c>
      <c r="D10" s="553"/>
      <c r="E10" s="558" t="s">
        <v>38</v>
      </c>
      <c r="F10" s="553"/>
      <c r="G10" s="135" t="s">
        <v>38</v>
      </c>
      <c r="H10" s="553"/>
      <c r="I10" s="558" t="s">
        <v>38</v>
      </c>
      <c r="J10" s="553"/>
      <c r="K10" s="559" t="s">
        <v>53</v>
      </c>
      <c r="M10" s="135" t="s">
        <v>38</v>
      </c>
      <c r="N10" s="560"/>
      <c r="O10" s="135" t="s">
        <v>38</v>
      </c>
      <c r="P10" s="554"/>
      <c r="Q10" s="135" t="s">
        <v>38</v>
      </c>
      <c r="S10" s="135" t="s">
        <v>38</v>
      </c>
      <c r="U10" s="561" t="s">
        <v>53</v>
      </c>
    </row>
    <row r="11" spans="1:27" ht="24" x14ac:dyDescent="0.3">
      <c r="A11" s="165" t="s">
        <v>118</v>
      </c>
      <c r="B11" s="165"/>
      <c r="C11" s="562">
        <v>0</v>
      </c>
      <c r="D11" s="437"/>
      <c r="E11" s="512">
        <v>-18188974294</v>
      </c>
      <c r="F11" s="563"/>
      <c r="G11" s="512">
        <v>19147847464</v>
      </c>
      <c r="H11" s="437"/>
      <c r="I11" s="512">
        <f>C11+E11+G11</f>
        <v>958873170</v>
      </c>
      <c r="J11" s="437"/>
      <c r="K11" s="564">
        <f>I11/درآمدها!$E$13</f>
        <v>1.176680916247749E-4</v>
      </c>
      <c r="L11" s="137"/>
      <c r="M11" s="512">
        <v>0</v>
      </c>
      <c r="N11" s="563"/>
      <c r="O11" s="512">
        <v>4526858104</v>
      </c>
      <c r="P11" s="512"/>
      <c r="Q11" s="512">
        <v>19147842316</v>
      </c>
      <c r="R11" s="137"/>
      <c r="S11" s="512">
        <f>M11+O11+Q11</f>
        <v>23674700420</v>
      </c>
      <c r="T11" s="553"/>
      <c r="U11" s="565">
        <f>S11/درآمدها!$E$13</f>
        <v>2.9052401353660325E-3</v>
      </c>
      <c r="V11" s="566"/>
    </row>
    <row r="12" spans="1:27" ht="24" x14ac:dyDescent="0.3">
      <c r="A12" s="165" t="s">
        <v>168</v>
      </c>
      <c r="B12" s="165"/>
      <c r="C12" s="562">
        <v>0</v>
      </c>
      <c r="D12" s="437"/>
      <c r="E12" s="512">
        <v>-232996185801</v>
      </c>
      <c r="F12" s="563"/>
      <c r="G12" s="512">
        <v>12347420939</v>
      </c>
      <c r="H12" s="437"/>
      <c r="I12" s="512">
        <f t="shared" ref="I12:I38" si="0">C12+E12+G12</f>
        <v>-220648764862</v>
      </c>
      <c r="J12" s="437"/>
      <c r="K12" s="564">
        <f>I12/درآمدها!$E$13</f>
        <v>-2.7076906407419062E-2</v>
      </c>
      <c r="L12" s="137"/>
      <c r="M12" s="512">
        <v>2579850000</v>
      </c>
      <c r="N12" s="563"/>
      <c r="O12" s="512">
        <v>-5424249885</v>
      </c>
      <c r="P12" s="512"/>
      <c r="Q12" s="512">
        <v>44951319895</v>
      </c>
      <c r="R12" s="137"/>
      <c r="S12" s="512">
        <f t="shared" ref="S12:S38" si="1">M12+O12+Q12</f>
        <v>42106920010</v>
      </c>
      <c r="T12" s="553"/>
      <c r="U12" s="565">
        <f>S12/درآمدها!$E$13</f>
        <v>5.1671493965919886E-3</v>
      </c>
      <c r="V12" s="566"/>
    </row>
    <row r="13" spans="1:27" ht="24" x14ac:dyDescent="0.3">
      <c r="A13" s="165" t="s">
        <v>375</v>
      </c>
      <c r="B13" s="165"/>
      <c r="C13" s="562">
        <v>0</v>
      </c>
      <c r="D13" s="437"/>
      <c r="E13" s="512">
        <v>-130285061</v>
      </c>
      <c r="F13" s="563"/>
      <c r="G13" s="512">
        <v>751877273</v>
      </c>
      <c r="H13" s="437"/>
      <c r="I13" s="512">
        <f t="shared" si="0"/>
        <v>621592212</v>
      </c>
      <c r="J13" s="437"/>
      <c r="K13" s="564">
        <f>I13/درآمدها!$E$13</f>
        <v>7.6278669216349549E-5</v>
      </c>
      <c r="L13" s="511"/>
      <c r="M13" s="512">
        <v>0</v>
      </c>
      <c r="N13" s="563"/>
      <c r="O13" s="512">
        <v>160201998</v>
      </c>
      <c r="P13" s="512"/>
      <c r="Q13" s="512">
        <v>751877273</v>
      </c>
      <c r="R13" s="137"/>
      <c r="S13" s="512">
        <f t="shared" si="1"/>
        <v>912079271</v>
      </c>
      <c r="T13" s="553"/>
      <c r="U13" s="565">
        <f>S13/درآمدها!$E$13</f>
        <v>1.119257797452878E-4</v>
      </c>
      <c r="V13" s="566"/>
      <c r="W13" s="568"/>
    </row>
    <row r="14" spans="1:27" ht="24" x14ac:dyDescent="0.3">
      <c r="A14" s="165" t="s">
        <v>320</v>
      </c>
      <c r="B14" s="165"/>
      <c r="C14" s="562">
        <v>0</v>
      </c>
      <c r="D14" s="437"/>
      <c r="E14" s="512">
        <v>-372502579</v>
      </c>
      <c r="F14" s="563"/>
      <c r="G14" s="512">
        <v>0</v>
      </c>
      <c r="H14" s="437"/>
      <c r="I14" s="512">
        <f t="shared" si="0"/>
        <v>-372502579</v>
      </c>
      <c r="J14" s="437"/>
      <c r="K14" s="564">
        <f>I14/درآمدها!$E$13</f>
        <v>-4.5711642548343441E-5</v>
      </c>
      <c r="L14" s="511"/>
      <c r="M14" s="512">
        <v>0</v>
      </c>
      <c r="N14" s="563"/>
      <c r="O14" s="512">
        <v>0</v>
      </c>
      <c r="P14" s="512"/>
      <c r="Q14" s="512">
        <v>0</v>
      </c>
      <c r="R14" s="137"/>
      <c r="S14" s="512">
        <f t="shared" si="1"/>
        <v>0</v>
      </c>
      <c r="T14" s="553"/>
      <c r="U14" s="565">
        <f>S14/درآمدها!$E$13</f>
        <v>0</v>
      </c>
      <c r="V14" s="566"/>
      <c r="W14" s="568"/>
      <c r="AA14" s="568"/>
    </row>
    <row r="15" spans="1:27" ht="24" x14ac:dyDescent="0.3">
      <c r="A15" s="165" t="s">
        <v>125</v>
      </c>
      <c r="B15" s="165"/>
      <c r="C15" s="562">
        <v>0</v>
      </c>
      <c r="D15" s="437"/>
      <c r="E15" s="512">
        <v>-6290814783</v>
      </c>
      <c r="F15" s="563"/>
      <c r="G15" s="512">
        <v>4640727501</v>
      </c>
      <c r="H15" s="437"/>
      <c r="I15" s="512">
        <f t="shared" si="0"/>
        <v>-1650087282</v>
      </c>
      <c r="J15" s="437"/>
      <c r="K15" s="564">
        <f>I15/درآمدها!$E$13</f>
        <v>-2.0249041016264099E-4</v>
      </c>
      <c r="L15" s="511"/>
      <c r="M15" s="512">
        <v>0</v>
      </c>
      <c r="N15" s="563"/>
      <c r="O15" s="512">
        <v>14904520635</v>
      </c>
      <c r="P15" s="512"/>
      <c r="Q15" s="512">
        <v>6353921762</v>
      </c>
      <c r="R15" s="137"/>
      <c r="S15" s="512">
        <f t="shared" si="1"/>
        <v>21258442397</v>
      </c>
      <c r="T15" s="553"/>
      <c r="U15" s="565">
        <f>S15/درآمدها!$E$13</f>
        <v>2.608729106238519E-3</v>
      </c>
      <c r="V15" s="566"/>
      <c r="W15" s="568"/>
      <c r="AA15" s="568"/>
    </row>
    <row r="16" spans="1:27" ht="24" x14ac:dyDescent="0.3">
      <c r="A16" s="165" t="s">
        <v>376</v>
      </c>
      <c r="B16" s="165"/>
      <c r="C16" s="562">
        <v>0</v>
      </c>
      <c r="D16" s="437"/>
      <c r="E16" s="512">
        <v>-11508770</v>
      </c>
      <c r="F16" s="563"/>
      <c r="G16" s="512">
        <v>9829148</v>
      </c>
      <c r="H16" s="437"/>
      <c r="I16" s="512">
        <f t="shared" si="0"/>
        <v>-1679622</v>
      </c>
      <c r="J16" s="437"/>
      <c r="K16" s="564">
        <f>I16/درآمدها!$E$13</f>
        <v>-2.0611476217546859E-7</v>
      </c>
      <c r="L16" s="511"/>
      <c r="M16" s="512">
        <v>0</v>
      </c>
      <c r="N16" s="563"/>
      <c r="O16" s="512">
        <v>0</v>
      </c>
      <c r="P16" s="512"/>
      <c r="Q16" s="512">
        <v>9829148</v>
      </c>
      <c r="R16" s="137"/>
      <c r="S16" s="512">
        <f t="shared" si="1"/>
        <v>9829148</v>
      </c>
      <c r="T16" s="553"/>
      <c r="U16" s="565">
        <f>S16/درآمدها!$E$13</f>
        <v>1.2061835951228804E-6</v>
      </c>
      <c r="V16" s="566"/>
      <c r="W16" s="568"/>
    </row>
    <row r="17" spans="1:25" ht="24" x14ac:dyDescent="0.3">
      <c r="A17" s="165" t="s">
        <v>78</v>
      </c>
      <c r="B17" s="165"/>
      <c r="C17" s="562">
        <v>0</v>
      </c>
      <c r="D17" s="437"/>
      <c r="E17" s="512">
        <v>0</v>
      </c>
      <c r="F17" s="563"/>
      <c r="G17" s="512">
        <v>0</v>
      </c>
      <c r="H17" s="437"/>
      <c r="I17" s="512">
        <f t="shared" si="0"/>
        <v>0</v>
      </c>
      <c r="J17" s="437"/>
      <c r="K17" s="564">
        <f>I17/درآمدها!$E$13</f>
        <v>0</v>
      </c>
      <c r="L17" s="511"/>
      <c r="M17" s="512">
        <v>0</v>
      </c>
      <c r="N17" s="563"/>
      <c r="O17" s="512">
        <v>0</v>
      </c>
      <c r="P17" s="512"/>
      <c r="Q17" s="512">
        <v>651609237</v>
      </c>
      <c r="R17" s="137"/>
      <c r="S17" s="512">
        <f t="shared" si="1"/>
        <v>651609237</v>
      </c>
      <c r="T17" s="553"/>
      <c r="U17" s="565">
        <f>S17/درآمدها!$E$13</f>
        <v>7.9962207517878157E-5</v>
      </c>
      <c r="V17" s="566"/>
      <c r="W17" s="568"/>
    </row>
    <row r="18" spans="1:25" ht="24" x14ac:dyDescent="0.3">
      <c r="A18" s="165" t="s">
        <v>249</v>
      </c>
      <c r="B18" s="165"/>
      <c r="C18" s="562">
        <v>0</v>
      </c>
      <c r="D18" s="437"/>
      <c r="E18" s="512">
        <v>0</v>
      </c>
      <c r="F18" s="563"/>
      <c r="G18" s="512">
        <v>0</v>
      </c>
      <c r="H18" s="437"/>
      <c r="I18" s="512">
        <f t="shared" si="0"/>
        <v>0</v>
      </c>
      <c r="J18" s="437"/>
      <c r="K18" s="564">
        <f>I18/درآمدها!$E$13</f>
        <v>0</v>
      </c>
      <c r="L18" s="511"/>
      <c r="M18" s="512">
        <v>76000</v>
      </c>
      <c r="N18" s="563"/>
      <c r="O18" s="512">
        <v>0</v>
      </c>
      <c r="P18" s="512"/>
      <c r="Q18" s="512">
        <v>443928</v>
      </c>
      <c r="R18" s="137"/>
      <c r="S18" s="512">
        <f t="shared" si="1"/>
        <v>519928</v>
      </c>
      <c r="T18" s="553"/>
      <c r="U18" s="565">
        <f>S18/درآمدها!$E$13</f>
        <v>6.3802948561263806E-8</v>
      </c>
      <c r="V18" s="566"/>
      <c r="W18" s="568"/>
    </row>
    <row r="19" spans="1:25" ht="24" x14ac:dyDescent="0.3">
      <c r="A19" s="165" t="s">
        <v>251</v>
      </c>
      <c r="B19" s="165"/>
      <c r="C19" s="562">
        <v>0</v>
      </c>
      <c r="D19" s="437"/>
      <c r="E19" s="512">
        <v>0</v>
      </c>
      <c r="F19" s="569"/>
      <c r="G19" s="512">
        <v>0</v>
      </c>
      <c r="H19" s="437"/>
      <c r="I19" s="512">
        <f t="shared" si="0"/>
        <v>0</v>
      </c>
      <c r="J19" s="437"/>
      <c r="K19" s="564">
        <f>I19/درآمدها!$E$13</f>
        <v>0</v>
      </c>
      <c r="L19" s="511"/>
      <c r="M19" s="512">
        <v>0</v>
      </c>
      <c r="N19" s="569"/>
      <c r="O19" s="512">
        <v>0</v>
      </c>
      <c r="P19" s="520"/>
      <c r="Q19" s="512">
        <v>1158635</v>
      </c>
      <c r="R19" s="137"/>
      <c r="S19" s="512">
        <f t="shared" si="1"/>
        <v>1158635</v>
      </c>
      <c r="T19" s="553"/>
      <c r="U19" s="565">
        <f>S19/درآمدها!$E$13</f>
        <v>1.4218185846170986E-7</v>
      </c>
      <c r="V19" s="566"/>
      <c r="W19" s="570"/>
      <c r="X19" s="571"/>
    </row>
    <row r="20" spans="1:25" ht="24" x14ac:dyDescent="0.3">
      <c r="A20" s="165" t="s">
        <v>367</v>
      </c>
      <c r="B20" s="165"/>
      <c r="C20" s="562">
        <v>0</v>
      </c>
      <c r="D20" s="437"/>
      <c r="E20" s="512">
        <v>0</v>
      </c>
      <c r="F20" s="563"/>
      <c r="G20" s="512">
        <v>0</v>
      </c>
      <c r="H20" s="437"/>
      <c r="I20" s="512">
        <f t="shared" si="0"/>
        <v>0</v>
      </c>
      <c r="J20" s="437"/>
      <c r="K20" s="564">
        <f>I20/درآمدها!$E$13</f>
        <v>0</v>
      </c>
      <c r="L20" s="511"/>
      <c r="M20" s="512">
        <v>0</v>
      </c>
      <c r="N20" s="563"/>
      <c r="O20" s="512">
        <v>0</v>
      </c>
      <c r="P20" s="512"/>
      <c r="Q20" s="512">
        <v>0</v>
      </c>
      <c r="R20" s="137"/>
      <c r="S20" s="512">
        <f t="shared" si="1"/>
        <v>0</v>
      </c>
      <c r="T20" s="553"/>
      <c r="U20" s="565">
        <f>S20/درآمدها!$E$13</f>
        <v>0</v>
      </c>
      <c r="V20" s="566"/>
      <c r="W20" s="568"/>
      <c r="X20" s="571"/>
    </row>
    <row r="21" spans="1:25" ht="24" x14ac:dyDescent="0.3">
      <c r="A21" s="165" t="s">
        <v>90</v>
      </c>
      <c r="B21" s="165"/>
      <c r="C21" s="562">
        <v>0</v>
      </c>
      <c r="D21" s="437"/>
      <c r="E21" s="512">
        <v>0</v>
      </c>
      <c r="F21" s="563"/>
      <c r="G21" s="512">
        <v>0</v>
      </c>
      <c r="H21" s="437"/>
      <c r="I21" s="512">
        <f t="shared" si="0"/>
        <v>0</v>
      </c>
      <c r="J21" s="437"/>
      <c r="K21" s="564">
        <f>I21/درآمدها!$E$13</f>
        <v>0</v>
      </c>
      <c r="L21" s="511"/>
      <c r="M21" s="512">
        <v>1717420000</v>
      </c>
      <c r="N21" s="563"/>
      <c r="O21" s="512">
        <v>0</v>
      </c>
      <c r="P21" s="512"/>
      <c r="Q21" s="512">
        <v>2017636110</v>
      </c>
      <c r="R21" s="137"/>
      <c r="S21" s="512">
        <f t="shared" si="1"/>
        <v>3735056110</v>
      </c>
      <c r="T21" s="553"/>
      <c r="U21" s="565">
        <f>S21/درآمدها!$E$13</f>
        <v>4.5834729589436246E-4</v>
      </c>
      <c r="V21" s="566"/>
      <c r="W21" s="568"/>
      <c r="X21" s="571"/>
      <c r="Y21" s="572"/>
    </row>
    <row r="22" spans="1:25" ht="24" x14ac:dyDescent="0.3">
      <c r="A22" s="165" t="s">
        <v>299</v>
      </c>
      <c r="B22" s="165"/>
      <c r="C22" s="562">
        <v>0</v>
      </c>
      <c r="D22" s="437"/>
      <c r="E22" s="512">
        <v>0</v>
      </c>
      <c r="F22" s="563"/>
      <c r="G22" s="512">
        <v>0</v>
      </c>
      <c r="H22" s="437"/>
      <c r="I22" s="512">
        <f t="shared" si="0"/>
        <v>0</v>
      </c>
      <c r="J22" s="437"/>
      <c r="K22" s="564">
        <f>I22/درآمدها!$E$13</f>
        <v>0</v>
      </c>
      <c r="L22" s="511"/>
      <c r="M22" s="512">
        <v>470000000</v>
      </c>
      <c r="N22" s="563"/>
      <c r="O22" s="512">
        <v>0</v>
      </c>
      <c r="P22" s="512"/>
      <c r="Q22" s="512">
        <v>2769806080</v>
      </c>
      <c r="R22" s="137"/>
      <c r="S22" s="512">
        <f t="shared" si="1"/>
        <v>3239806080</v>
      </c>
      <c r="T22" s="553"/>
      <c r="U22" s="565">
        <f>S22/درآمدها!$E$13</f>
        <v>3.9757270366417988E-4</v>
      </c>
      <c r="V22" s="573"/>
      <c r="W22" s="568"/>
      <c r="X22" s="571"/>
    </row>
    <row r="23" spans="1:25" ht="24" x14ac:dyDescent="0.3">
      <c r="A23" s="165" t="s">
        <v>89</v>
      </c>
      <c r="B23" s="165"/>
      <c r="C23" s="562">
        <v>0</v>
      </c>
      <c r="D23" s="437"/>
      <c r="E23" s="512">
        <v>-26588892491</v>
      </c>
      <c r="F23" s="563"/>
      <c r="G23" s="512">
        <v>0</v>
      </c>
      <c r="H23" s="437"/>
      <c r="I23" s="512">
        <f t="shared" si="0"/>
        <v>-26588892491</v>
      </c>
      <c r="J23" s="437"/>
      <c r="K23" s="564">
        <f>I23/درآمدها!$E$13</f>
        <v>-3.2628551259102152E-3</v>
      </c>
      <c r="L23" s="137"/>
      <c r="M23" s="512">
        <v>44221596560</v>
      </c>
      <c r="N23" s="563"/>
      <c r="O23" s="512">
        <v>50771962910</v>
      </c>
      <c r="P23" s="512"/>
      <c r="Q23" s="512">
        <v>-4460</v>
      </c>
      <c r="R23" s="137"/>
      <c r="S23" s="512">
        <f t="shared" si="1"/>
        <v>94993555010</v>
      </c>
      <c r="T23" s="553"/>
      <c r="U23" s="565">
        <f>S23/درآمدها!$E$13</f>
        <v>1.1657131187307884E-2</v>
      </c>
      <c r="V23" s="566"/>
      <c r="W23" s="568"/>
      <c r="X23" s="571"/>
    </row>
    <row r="24" spans="1:25" ht="24" x14ac:dyDescent="0.3">
      <c r="A24" s="165" t="s">
        <v>167</v>
      </c>
      <c r="B24" s="165"/>
      <c r="C24" s="562">
        <v>0</v>
      </c>
      <c r="D24" s="437"/>
      <c r="E24" s="512">
        <v>0</v>
      </c>
      <c r="F24" s="563"/>
      <c r="G24" s="512">
        <v>0</v>
      </c>
      <c r="H24" s="437"/>
      <c r="I24" s="512">
        <f t="shared" si="0"/>
        <v>0</v>
      </c>
      <c r="J24" s="437"/>
      <c r="K24" s="564">
        <f>I24/درآمدها!$E$13</f>
        <v>0</v>
      </c>
      <c r="L24" s="511"/>
      <c r="M24" s="512">
        <v>0</v>
      </c>
      <c r="N24" s="563"/>
      <c r="O24" s="512">
        <v>0</v>
      </c>
      <c r="P24" s="512"/>
      <c r="Q24" s="512">
        <v>-146343084</v>
      </c>
      <c r="R24" s="137"/>
      <c r="S24" s="512">
        <f t="shared" si="1"/>
        <v>-146343084</v>
      </c>
      <c r="T24" s="553"/>
      <c r="U24" s="565">
        <f>S24/درآمدها!$E$13</f>
        <v>-1.7958487061186759E-5</v>
      </c>
      <c r="V24" s="566"/>
      <c r="W24" s="568"/>
    </row>
    <row r="25" spans="1:25" ht="24" x14ac:dyDescent="0.3">
      <c r="A25" s="165" t="s">
        <v>213</v>
      </c>
      <c r="B25" s="165"/>
      <c r="C25" s="562">
        <v>0</v>
      </c>
      <c r="D25" s="437"/>
      <c r="E25" s="512">
        <v>0</v>
      </c>
      <c r="F25" s="563"/>
      <c r="G25" s="512">
        <v>0</v>
      </c>
      <c r="H25" s="437"/>
      <c r="I25" s="512">
        <f t="shared" si="0"/>
        <v>0</v>
      </c>
      <c r="J25" s="437"/>
      <c r="K25" s="564">
        <f>I25/درآمدها!$E$13</f>
        <v>0</v>
      </c>
      <c r="L25" s="511"/>
      <c r="M25" s="512">
        <v>398000000</v>
      </c>
      <c r="N25" s="563"/>
      <c r="O25" s="512">
        <v>0</v>
      </c>
      <c r="P25" s="512"/>
      <c r="Q25" s="512">
        <v>120618750</v>
      </c>
      <c r="R25" s="137"/>
      <c r="S25" s="512">
        <f t="shared" si="1"/>
        <v>518618750</v>
      </c>
      <c r="T25" s="553"/>
      <c r="U25" s="565">
        <f>S25/درآمدها!$E$13</f>
        <v>6.3642283987700094E-5</v>
      </c>
      <c r="V25" s="566"/>
      <c r="W25" s="568"/>
    </row>
    <row r="26" spans="1:25" ht="24" x14ac:dyDescent="0.3">
      <c r="A26" s="165" t="s">
        <v>83</v>
      </c>
      <c r="B26" s="165"/>
      <c r="C26" s="562">
        <v>0</v>
      </c>
      <c r="D26" s="437"/>
      <c r="E26" s="512">
        <v>0</v>
      </c>
      <c r="F26" s="563"/>
      <c r="G26" s="512">
        <v>0</v>
      </c>
      <c r="H26" s="437"/>
      <c r="I26" s="512">
        <f t="shared" si="0"/>
        <v>0</v>
      </c>
      <c r="J26" s="437"/>
      <c r="K26" s="564">
        <f>I26/درآمدها!$E$13</f>
        <v>0</v>
      </c>
      <c r="L26" s="511"/>
      <c r="M26" s="512">
        <v>399203010</v>
      </c>
      <c r="N26" s="563"/>
      <c r="O26" s="512">
        <v>0</v>
      </c>
      <c r="P26" s="512"/>
      <c r="Q26" s="512">
        <v>475584675</v>
      </c>
      <c r="R26" s="137"/>
      <c r="S26" s="512">
        <f t="shared" si="1"/>
        <v>874787685</v>
      </c>
      <c r="T26" s="553"/>
      <c r="U26" s="565">
        <f>S26/درآمدها!$E$13</f>
        <v>1.0734954391393047E-4</v>
      </c>
      <c r="V26" s="566"/>
      <c r="W26" s="568"/>
    </row>
    <row r="27" spans="1:25" ht="24" x14ac:dyDescent="0.3">
      <c r="A27" s="165" t="s">
        <v>248</v>
      </c>
      <c r="B27" s="165"/>
      <c r="C27" s="562">
        <v>3741421296</v>
      </c>
      <c r="D27" s="437"/>
      <c r="E27" s="512">
        <v>-2298633949</v>
      </c>
      <c r="F27" s="563"/>
      <c r="G27" s="512">
        <v>0</v>
      </c>
      <c r="H27" s="437"/>
      <c r="I27" s="512">
        <f t="shared" si="0"/>
        <v>1442787347</v>
      </c>
      <c r="J27" s="437"/>
      <c r="K27" s="564">
        <f>I27/درآمدها!$E$13</f>
        <v>1.7705160500200656E-4</v>
      </c>
      <c r="L27" s="511"/>
      <c r="M27" s="512">
        <v>3741421296</v>
      </c>
      <c r="N27" s="563"/>
      <c r="O27" s="512">
        <v>-2298633949</v>
      </c>
      <c r="P27" s="512"/>
      <c r="Q27" s="512">
        <v>5115330116</v>
      </c>
      <c r="R27" s="137"/>
      <c r="S27" s="512">
        <f t="shared" si="1"/>
        <v>6558117463</v>
      </c>
      <c r="T27" s="553"/>
      <c r="U27" s="565">
        <f>S27/درآمدها!$E$13</f>
        <v>8.0477918317635303E-4</v>
      </c>
      <c r="V27" s="566"/>
      <c r="W27" s="568"/>
    </row>
    <row r="28" spans="1:25" ht="24" x14ac:dyDescent="0.3">
      <c r="A28" s="165" t="s">
        <v>252</v>
      </c>
      <c r="B28" s="165"/>
      <c r="C28" s="562">
        <v>0</v>
      </c>
      <c r="D28" s="437"/>
      <c r="E28" s="512">
        <v>0</v>
      </c>
      <c r="F28" s="563"/>
      <c r="G28" s="512">
        <v>0</v>
      </c>
      <c r="H28" s="437"/>
      <c r="I28" s="512">
        <f t="shared" si="0"/>
        <v>0</v>
      </c>
      <c r="J28" s="437"/>
      <c r="K28" s="564">
        <f>I28/درآمدها!$E$13</f>
        <v>0</v>
      </c>
      <c r="L28" s="511"/>
      <c r="M28" s="512">
        <v>600000000</v>
      </c>
      <c r="N28" s="563"/>
      <c r="O28" s="512">
        <v>0</v>
      </c>
      <c r="P28" s="512"/>
      <c r="Q28" s="512">
        <v>2605847350</v>
      </c>
      <c r="R28" s="137"/>
      <c r="S28" s="512">
        <f t="shared" si="1"/>
        <v>3205847350</v>
      </c>
      <c r="T28" s="553"/>
      <c r="U28" s="565">
        <f>S28/درآمدها!$E$13</f>
        <v>3.9340545915456348E-4</v>
      </c>
      <c r="V28" s="566"/>
      <c r="W28" s="568"/>
    </row>
    <row r="29" spans="1:25" ht="24" x14ac:dyDescent="0.3">
      <c r="A29" s="165" t="s">
        <v>225</v>
      </c>
      <c r="B29" s="165"/>
      <c r="C29" s="562">
        <v>0</v>
      </c>
      <c r="D29" s="437"/>
      <c r="E29" s="512">
        <v>0</v>
      </c>
      <c r="F29" s="563"/>
      <c r="G29" s="512">
        <v>0</v>
      </c>
      <c r="H29" s="437"/>
      <c r="I29" s="512">
        <f t="shared" si="0"/>
        <v>0</v>
      </c>
      <c r="J29" s="437"/>
      <c r="K29" s="564">
        <f>I29/درآمدها!$E$13</f>
        <v>0</v>
      </c>
      <c r="L29" s="137"/>
      <c r="M29" s="512">
        <v>16875000</v>
      </c>
      <c r="N29" s="563"/>
      <c r="O29" s="512">
        <v>0</v>
      </c>
      <c r="P29" s="512"/>
      <c r="Q29" s="512">
        <v>336493688</v>
      </c>
      <c r="R29" s="137"/>
      <c r="S29" s="512">
        <f t="shared" si="1"/>
        <v>353368688</v>
      </c>
      <c r="T29" s="553"/>
      <c r="U29" s="565">
        <f>S29/درآمدها!$E$13</f>
        <v>4.3363627701576526E-5</v>
      </c>
      <c r="V29" s="566"/>
      <c r="W29" s="568"/>
    </row>
    <row r="30" spans="1:25" ht="24" x14ac:dyDescent="0.3">
      <c r="A30" s="165" t="s">
        <v>169</v>
      </c>
      <c r="B30" s="165"/>
      <c r="C30" s="562">
        <v>0</v>
      </c>
      <c r="D30" s="437"/>
      <c r="E30" s="512">
        <v>-400581939</v>
      </c>
      <c r="F30" s="563"/>
      <c r="G30" s="512">
        <v>0</v>
      </c>
      <c r="H30" s="437"/>
      <c r="I30" s="512">
        <f t="shared" si="0"/>
        <v>-400581939</v>
      </c>
      <c r="J30" s="437"/>
      <c r="K30" s="564">
        <f>I30/درآمدها!$E$13</f>
        <v>-4.9157400348871991E-5</v>
      </c>
      <c r="L30" s="137"/>
      <c r="M30" s="512">
        <v>5455440</v>
      </c>
      <c r="N30" s="563"/>
      <c r="O30" s="512">
        <v>-942391492</v>
      </c>
      <c r="P30" s="512"/>
      <c r="Q30" s="512">
        <v>1672999505</v>
      </c>
      <c r="R30" s="137"/>
      <c r="S30" s="512">
        <f t="shared" si="1"/>
        <v>736063453</v>
      </c>
      <c r="T30" s="553"/>
      <c r="U30" s="565">
        <f>S30/درآمدها!$E$13</f>
        <v>9.0326004042069714E-5</v>
      </c>
      <c r="V30" s="566"/>
      <c r="W30" s="568"/>
    </row>
    <row r="31" spans="1:25" ht="24" x14ac:dyDescent="0.3">
      <c r="A31" s="165" t="s">
        <v>259</v>
      </c>
      <c r="B31" s="165"/>
      <c r="C31" s="562">
        <v>0</v>
      </c>
      <c r="D31" s="437"/>
      <c r="E31" s="512">
        <v>0</v>
      </c>
      <c r="F31" s="563"/>
      <c r="G31" s="512">
        <v>0</v>
      </c>
      <c r="H31" s="437"/>
      <c r="I31" s="512">
        <f t="shared" si="0"/>
        <v>0</v>
      </c>
      <c r="J31" s="437"/>
      <c r="K31" s="564">
        <f>I31/درآمدها!$E$13</f>
        <v>0</v>
      </c>
      <c r="L31" s="137"/>
      <c r="M31" s="512">
        <v>0</v>
      </c>
      <c r="N31" s="563"/>
      <c r="O31" s="512">
        <v>0</v>
      </c>
      <c r="P31" s="512"/>
      <c r="Q31" s="512">
        <v>-2766265</v>
      </c>
      <c r="R31" s="137"/>
      <c r="S31" s="512">
        <f t="shared" si="1"/>
        <v>-2766265</v>
      </c>
      <c r="T31" s="553"/>
      <c r="U31" s="565">
        <f>S31/درآمدها!$E$13</f>
        <v>-3.3946212456691007E-7</v>
      </c>
      <c r="V31" s="566"/>
      <c r="W31" s="568"/>
    </row>
    <row r="32" spans="1:25" ht="24" x14ac:dyDescent="0.3">
      <c r="A32" s="165" t="s">
        <v>260</v>
      </c>
      <c r="B32" s="165"/>
      <c r="C32" s="562">
        <v>0</v>
      </c>
      <c r="D32" s="437"/>
      <c r="E32" s="512">
        <v>0</v>
      </c>
      <c r="F32" s="563"/>
      <c r="G32" s="512">
        <v>0</v>
      </c>
      <c r="H32" s="437"/>
      <c r="I32" s="512">
        <f t="shared" si="0"/>
        <v>0</v>
      </c>
      <c r="J32" s="437"/>
      <c r="K32" s="564">
        <f>I32/درآمدها!$E$13</f>
        <v>0</v>
      </c>
      <c r="L32" s="137"/>
      <c r="M32" s="512">
        <v>0</v>
      </c>
      <c r="N32" s="563"/>
      <c r="O32" s="512">
        <v>0</v>
      </c>
      <c r="P32" s="512"/>
      <c r="Q32" s="512">
        <v>575841</v>
      </c>
      <c r="R32" s="137"/>
      <c r="S32" s="512">
        <f t="shared" si="1"/>
        <v>575841</v>
      </c>
      <c r="T32" s="553"/>
      <c r="U32" s="565">
        <f>S32/درآمدها!$E$13</f>
        <v>7.066431064006307E-8</v>
      </c>
      <c r="V32" s="566"/>
      <c r="W32" s="568"/>
    </row>
    <row r="33" spans="1:24" ht="24" x14ac:dyDescent="0.3">
      <c r="A33" s="165" t="s">
        <v>61</v>
      </c>
      <c r="B33" s="165"/>
      <c r="C33" s="562">
        <v>0</v>
      </c>
      <c r="D33" s="437"/>
      <c r="E33" s="512">
        <v>-1076116214</v>
      </c>
      <c r="F33" s="563"/>
      <c r="G33" s="512">
        <v>0</v>
      </c>
      <c r="H33" s="437"/>
      <c r="I33" s="512">
        <f t="shared" si="0"/>
        <v>-1076116214</v>
      </c>
      <c r="J33" s="437"/>
      <c r="K33" s="564">
        <f>I33/درآمدها!$E$13</f>
        <v>-1.3205556817056199E-4</v>
      </c>
      <c r="L33" s="137"/>
      <c r="M33" s="512">
        <v>631723780</v>
      </c>
      <c r="N33" s="563"/>
      <c r="O33" s="512">
        <v>-191892942</v>
      </c>
      <c r="P33" s="512"/>
      <c r="Q33" s="512">
        <v>-2655</v>
      </c>
      <c r="R33" s="137"/>
      <c r="S33" s="512">
        <f t="shared" si="1"/>
        <v>439828183</v>
      </c>
      <c r="T33" s="553"/>
      <c r="U33" s="565">
        <f>S33/درآمدها!$E$13</f>
        <v>5.3973501976702779E-5</v>
      </c>
      <c r="V33" s="566"/>
      <c r="W33" s="568"/>
    </row>
    <row r="34" spans="1:24" ht="24" x14ac:dyDescent="0.3">
      <c r="A34" s="165" t="s">
        <v>250</v>
      </c>
      <c r="B34" s="165"/>
      <c r="C34" s="562">
        <v>0</v>
      </c>
      <c r="D34" s="437"/>
      <c r="E34" s="512">
        <v>0</v>
      </c>
      <c r="F34" s="563"/>
      <c r="G34" s="512">
        <v>0</v>
      </c>
      <c r="H34" s="437"/>
      <c r="I34" s="512">
        <f t="shared" si="0"/>
        <v>0</v>
      </c>
      <c r="J34" s="437"/>
      <c r="K34" s="564">
        <f>I34/درآمدها!$E$13</f>
        <v>0</v>
      </c>
      <c r="L34" s="137"/>
      <c r="M34" s="512">
        <v>0</v>
      </c>
      <c r="N34" s="563"/>
      <c r="O34" s="512">
        <v>0</v>
      </c>
      <c r="P34" s="512"/>
      <c r="Q34" s="512">
        <v>779958225</v>
      </c>
      <c r="R34" s="137"/>
      <c r="S34" s="512">
        <f t="shared" si="1"/>
        <v>779958225</v>
      </c>
      <c r="T34" s="553"/>
      <c r="U34" s="565">
        <f>S34/درآمدها!$E$13</f>
        <v>9.5712549640737988E-5</v>
      </c>
      <c r="V34" s="566"/>
      <c r="W34" s="568"/>
    </row>
    <row r="35" spans="1:24" ht="24" x14ac:dyDescent="0.3">
      <c r="A35" s="165" t="s">
        <v>357</v>
      </c>
      <c r="B35" s="165"/>
      <c r="C35" s="562">
        <v>0</v>
      </c>
      <c r="D35" s="437"/>
      <c r="E35" s="512">
        <v>-3958179914</v>
      </c>
      <c r="F35" s="563"/>
      <c r="G35" s="512">
        <v>0</v>
      </c>
      <c r="H35" s="437"/>
      <c r="I35" s="512">
        <f t="shared" si="0"/>
        <v>-3958179914</v>
      </c>
      <c r="J35" s="437"/>
      <c r="K35" s="564">
        <f>I35/درآمدها!$E$13</f>
        <v>-4.8572792665363201E-4</v>
      </c>
      <c r="L35" s="137"/>
      <c r="M35" s="512">
        <v>0</v>
      </c>
      <c r="N35" s="563"/>
      <c r="O35" s="512">
        <v>-2502011154</v>
      </c>
      <c r="P35" s="512"/>
      <c r="Q35" s="512">
        <v>134098654</v>
      </c>
      <c r="R35" s="137"/>
      <c r="S35" s="512">
        <f t="shared" si="1"/>
        <v>-2367912500</v>
      </c>
      <c r="T35" s="553"/>
      <c r="U35" s="565">
        <f>S35/درآمدها!$E$13</f>
        <v>-2.9057830975649242E-4</v>
      </c>
      <c r="V35" s="566"/>
      <c r="W35" s="568"/>
    </row>
    <row r="36" spans="1:24" ht="24" x14ac:dyDescent="0.3">
      <c r="A36" s="165" t="s">
        <v>120</v>
      </c>
      <c r="B36" s="165"/>
      <c r="C36" s="562">
        <v>0</v>
      </c>
      <c r="D36" s="437"/>
      <c r="E36" s="512">
        <v>2187082688</v>
      </c>
      <c r="F36" s="563"/>
      <c r="G36" s="512">
        <v>0</v>
      </c>
      <c r="H36" s="437"/>
      <c r="I36" s="512">
        <f t="shared" si="0"/>
        <v>2187082688</v>
      </c>
      <c r="J36" s="437"/>
      <c r="K36" s="564">
        <f>I36/درآمدها!$E$13</f>
        <v>2.6838778492732564E-4</v>
      </c>
      <c r="L36" s="137"/>
      <c r="M36" s="512">
        <v>0</v>
      </c>
      <c r="N36" s="563"/>
      <c r="O36" s="512">
        <v>9945000824</v>
      </c>
      <c r="P36" s="512"/>
      <c r="Q36" s="512">
        <v>-3918</v>
      </c>
      <c r="R36" s="137"/>
      <c r="S36" s="512">
        <f t="shared" si="1"/>
        <v>9944996906</v>
      </c>
      <c r="T36" s="553"/>
      <c r="U36" s="565">
        <f>S36/درآمدها!$E$13</f>
        <v>1.2203999900667895E-3</v>
      </c>
      <c r="V36" s="566"/>
      <c r="W36" s="568"/>
    </row>
    <row r="37" spans="1:24" ht="24" x14ac:dyDescent="0.3">
      <c r="A37" s="165" t="s">
        <v>348</v>
      </c>
      <c r="B37" s="165"/>
      <c r="C37" s="562">
        <v>0</v>
      </c>
      <c r="D37" s="437"/>
      <c r="E37" s="512">
        <v>0</v>
      </c>
      <c r="F37" s="563"/>
      <c r="G37" s="512">
        <v>0</v>
      </c>
      <c r="H37" s="437"/>
      <c r="I37" s="512">
        <f t="shared" si="0"/>
        <v>0</v>
      </c>
      <c r="J37" s="437"/>
      <c r="K37" s="564">
        <f>I37/درآمدها!$E$13</f>
        <v>0</v>
      </c>
      <c r="L37" s="137"/>
      <c r="M37" s="512">
        <v>0</v>
      </c>
      <c r="N37" s="563"/>
      <c r="O37" s="512">
        <v>0</v>
      </c>
      <c r="P37" s="512"/>
      <c r="Q37" s="512">
        <v>0</v>
      </c>
      <c r="R37" s="137"/>
      <c r="S37" s="512">
        <f t="shared" si="1"/>
        <v>0</v>
      </c>
      <c r="T37" s="553"/>
      <c r="U37" s="565">
        <f>S37/درآمدها!$E$13</f>
        <v>0</v>
      </c>
      <c r="V37" s="566"/>
      <c r="W37" s="568"/>
    </row>
    <row r="38" spans="1:24" ht="24" x14ac:dyDescent="0.3">
      <c r="A38" s="165" t="s">
        <v>220</v>
      </c>
      <c r="B38" s="165"/>
      <c r="C38" s="562">
        <v>0</v>
      </c>
      <c r="D38" s="437"/>
      <c r="E38" s="512">
        <v>-981156576</v>
      </c>
      <c r="F38" s="563"/>
      <c r="G38" s="512">
        <v>0</v>
      </c>
      <c r="H38" s="437"/>
      <c r="I38" s="512">
        <f t="shared" si="0"/>
        <v>-981156576</v>
      </c>
      <c r="J38" s="437"/>
      <c r="K38" s="564">
        <f>I38/درآمدها!$E$13</f>
        <v>-1.204025991080952E-4</v>
      </c>
      <c r="L38" s="137"/>
      <c r="M38" s="512">
        <v>528000000</v>
      </c>
      <c r="N38" s="563"/>
      <c r="O38" s="512">
        <v>-5027235216</v>
      </c>
      <c r="P38" s="512"/>
      <c r="Q38" s="512">
        <v>1992923280</v>
      </c>
      <c r="R38" s="137"/>
      <c r="S38" s="512">
        <f t="shared" si="1"/>
        <v>-2506311936</v>
      </c>
      <c r="T38" s="553"/>
      <c r="U38" s="565">
        <f>S38/درآمدها!$E$13</f>
        <v>-3.075619922971825E-4</v>
      </c>
      <c r="V38" s="566"/>
      <c r="W38" s="568"/>
    </row>
    <row r="39" spans="1:24" ht="24.75" thickBot="1" x14ac:dyDescent="0.35">
      <c r="A39" s="574" t="s">
        <v>256</v>
      </c>
      <c r="B39" s="349"/>
      <c r="C39" s="516">
        <f>SUM(C11:C38)</f>
        <v>3741421296</v>
      </c>
      <c r="D39" s="575"/>
      <c r="E39" s="516">
        <f>SUM(E11:E38)</f>
        <v>-291106749683</v>
      </c>
      <c r="F39" s="563"/>
      <c r="G39" s="516">
        <f>SUM(G11:G38)</f>
        <v>36897702325</v>
      </c>
      <c r="H39" s="575"/>
      <c r="I39" s="516">
        <f>SUM(I11:I38)</f>
        <v>-250467626062</v>
      </c>
      <c r="J39" s="575"/>
      <c r="K39" s="514">
        <f>SUM(K11:K38)</f>
        <v>-3.0736127044313138E-2</v>
      </c>
      <c r="L39" s="575"/>
      <c r="M39" s="576">
        <f>SUM(M11:M38)</f>
        <v>55309621086</v>
      </c>
      <c r="N39" s="563"/>
      <c r="O39" s="516">
        <f>SUM(O11:O38)</f>
        <v>63922129833</v>
      </c>
      <c r="P39" s="512"/>
      <c r="Q39" s="516">
        <f>SUM(Q11:Q38)</f>
        <v>89740754086</v>
      </c>
      <c r="R39" s="577"/>
      <c r="S39" s="516">
        <f>SUM(S11:S38)</f>
        <v>208972505005</v>
      </c>
      <c r="T39" s="553"/>
      <c r="U39" s="514"/>
      <c r="V39" s="566"/>
      <c r="W39" s="568"/>
    </row>
    <row r="40" spans="1:24" ht="24" x14ac:dyDescent="0.3">
      <c r="A40" s="517" t="s">
        <v>257</v>
      </c>
      <c r="B40" s="349"/>
      <c r="C40" s="596">
        <f>C39</f>
        <v>3741421296</v>
      </c>
      <c r="D40" s="597"/>
      <c r="E40" s="588">
        <f>E39</f>
        <v>-291106749683</v>
      </c>
      <c r="F40" s="585"/>
      <c r="G40" s="588">
        <f>G39</f>
        <v>36897702325</v>
      </c>
      <c r="H40" s="597"/>
      <c r="I40" s="588">
        <f>I39</f>
        <v>-250467626062</v>
      </c>
      <c r="J40" s="597"/>
      <c r="K40" s="598">
        <f>K39</f>
        <v>-3.0736127044313138E-2</v>
      </c>
      <c r="L40" s="597"/>
      <c r="M40" s="599">
        <f>M39</f>
        <v>55309621086</v>
      </c>
      <c r="N40" s="585"/>
      <c r="O40" s="588">
        <f>O39</f>
        <v>63922129833</v>
      </c>
      <c r="P40" s="588"/>
      <c r="Q40" s="588">
        <f>Q39</f>
        <v>89740754086</v>
      </c>
      <c r="R40" s="588"/>
      <c r="S40" s="588">
        <f>S39</f>
        <v>208972505005</v>
      </c>
      <c r="T40" s="553"/>
      <c r="U40" s="578"/>
      <c r="V40" s="566"/>
      <c r="W40" s="568"/>
    </row>
    <row r="41" spans="1:24" ht="24" x14ac:dyDescent="0.3">
      <c r="A41" s="165" t="s">
        <v>224</v>
      </c>
      <c r="B41" s="165"/>
      <c r="C41" s="562">
        <v>0</v>
      </c>
      <c r="D41" s="437"/>
      <c r="E41" s="512">
        <v>-2282695567</v>
      </c>
      <c r="F41" s="563"/>
      <c r="G41" s="567">
        <v>0</v>
      </c>
      <c r="H41" s="437"/>
      <c r="I41" s="512">
        <f>C41+E41+G41</f>
        <v>-2282695567</v>
      </c>
      <c r="J41" s="437"/>
      <c r="K41" s="579">
        <f>I41/درآمدها!$E$13</f>
        <v>-2.8012091643905677E-4</v>
      </c>
      <c r="L41" s="137"/>
      <c r="M41" s="567">
        <v>40857125</v>
      </c>
      <c r="N41" s="563"/>
      <c r="O41" s="567">
        <v>-625498091</v>
      </c>
      <c r="P41" s="512"/>
      <c r="Q41" s="512">
        <v>-3930</v>
      </c>
      <c r="R41" s="512"/>
      <c r="S41" s="512">
        <f t="shared" ref="S41:S67" si="2">M41+O41+Q41</f>
        <v>-584644896</v>
      </c>
      <c r="T41" s="553"/>
      <c r="U41" s="565">
        <f>S41/درآمدها!$E$13</f>
        <v>-7.1744680467475169E-5</v>
      </c>
      <c r="V41" s="566"/>
      <c r="W41" s="580">
        <v>-16190762</v>
      </c>
      <c r="X41" s="581">
        <f>M41+W41</f>
        <v>24666363</v>
      </c>
    </row>
    <row r="42" spans="1:24" ht="24" x14ac:dyDescent="0.3">
      <c r="A42" s="165" t="s">
        <v>280</v>
      </c>
      <c r="B42" s="165"/>
      <c r="C42" s="562">
        <v>0</v>
      </c>
      <c r="D42" s="437"/>
      <c r="E42" s="512">
        <v>0</v>
      </c>
      <c r="F42" s="563"/>
      <c r="G42" s="567">
        <v>0</v>
      </c>
      <c r="H42" s="437"/>
      <c r="I42" s="512">
        <f t="shared" ref="I42:I67" si="3">C42+E42+G42</f>
        <v>0</v>
      </c>
      <c r="J42" s="437"/>
      <c r="K42" s="579">
        <f>I42/درآمدها!$E$13</f>
        <v>0</v>
      </c>
      <c r="L42" s="137"/>
      <c r="M42" s="567">
        <v>0</v>
      </c>
      <c r="N42" s="563"/>
      <c r="O42" s="567">
        <v>0</v>
      </c>
      <c r="P42" s="512"/>
      <c r="Q42" s="512">
        <v>2301926899</v>
      </c>
      <c r="R42" s="512"/>
      <c r="S42" s="512">
        <f t="shared" si="2"/>
        <v>2301926899</v>
      </c>
      <c r="T42" s="553"/>
      <c r="U42" s="565">
        <f>S42/درآمدها!$E$13</f>
        <v>2.8248088875514781E-4</v>
      </c>
      <c r="V42" s="566"/>
      <c r="W42" s="568"/>
    </row>
    <row r="43" spans="1:24" ht="24" x14ac:dyDescent="0.3">
      <c r="A43" s="165" t="s">
        <v>59</v>
      </c>
      <c r="B43" s="165"/>
      <c r="C43" s="562">
        <v>0</v>
      </c>
      <c r="D43" s="437"/>
      <c r="E43" s="512">
        <v>-91344843</v>
      </c>
      <c r="F43" s="563"/>
      <c r="G43" s="567">
        <v>0</v>
      </c>
      <c r="H43" s="437"/>
      <c r="I43" s="512">
        <f t="shared" si="3"/>
        <v>-91344843</v>
      </c>
      <c r="J43" s="437"/>
      <c r="K43" s="579">
        <f>I43/درآمدها!$E$13</f>
        <v>-1.1209379604994766E-5</v>
      </c>
      <c r="L43" s="137"/>
      <c r="M43" s="567">
        <v>18634856</v>
      </c>
      <c r="N43" s="563"/>
      <c r="O43" s="567">
        <v>-18322147</v>
      </c>
      <c r="P43" s="512"/>
      <c r="Q43" s="512">
        <v>0</v>
      </c>
      <c r="R43" s="512"/>
      <c r="S43" s="512">
        <f t="shared" si="2"/>
        <v>312709</v>
      </c>
      <c r="T43" s="553"/>
      <c r="U43" s="565">
        <f>S43/درآمدها!$E$13</f>
        <v>3.8374075336670163E-8</v>
      </c>
      <c r="V43" s="566"/>
    </row>
    <row r="44" spans="1:24" ht="24" x14ac:dyDescent="0.3">
      <c r="A44" s="165" t="s">
        <v>134</v>
      </c>
      <c r="B44" s="165"/>
      <c r="C44" s="562">
        <v>5600110902</v>
      </c>
      <c r="D44" s="437"/>
      <c r="E44" s="512">
        <v>-4986235378</v>
      </c>
      <c r="F44" s="563"/>
      <c r="G44" s="567">
        <v>0</v>
      </c>
      <c r="H44" s="437"/>
      <c r="I44" s="512">
        <f t="shared" si="3"/>
        <v>613875524</v>
      </c>
      <c r="J44" s="437"/>
      <c r="K44" s="579">
        <f>I44/درآمدها!$E$13</f>
        <v>7.5331716085286554E-5</v>
      </c>
      <c r="L44" s="137"/>
      <c r="M44" s="567">
        <v>5600110902</v>
      </c>
      <c r="N44" s="563"/>
      <c r="O44" s="567">
        <v>-22808089175</v>
      </c>
      <c r="P44" s="512"/>
      <c r="Q44" s="512">
        <v>0</v>
      </c>
      <c r="R44" s="512"/>
      <c r="S44" s="512">
        <f t="shared" si="2"/>
        <v>-17207978273</v>
      </c>
      <c r="T44" s="553"/>
      <c r="U44" s="565">
        <f>S44/درآمدها!$E$13</f>
        <v>-2.11167652558732E-3</v>
      </c>
      <c r="V44" s="566"/>
    </row>
    <row r="45" spans="1:24" ht="24" x14ac:dyDescent="0.3">
      <c r="A45" s="165" t="s">
        <v>136</v>
      </c>
      <c r="B45" s="165"/>
      <c r="C45" s="562">
        <v>0</v>
      </c>
      <c r="D45" s="437"/>
      <c r="E45" s="512">
        <v>-2945057360</v>
      </c>
      <c r="F45" s="563"/>
      <c r="G45" s="567">
        <v>0</v>
      </c>
      <c r="H45" s="437"/>
      <c r="I45" s="512">
        <f t="shared" si="3"/>
        <v>-2945057360</v>
      </c>
      <c r="J45" s="437"/>
      <c r="K45" s="579">
        <f>I45/درآمدها!$E$13</f>
        <v>-3.6140262353643465E-4</v>
      </c>
      <c r="L45" s="137"/>
      <c r="M45" s="567">
        <v>7950000000</v>
      </c>
      <c r="N45" s="563"/>
      <c r="O45" s="567">
        <v>36500591200</v>
      </c>
      <c r="P45" s="512"/>
      <c r="Q45" s="512">
        <v>0</v>
      </c>
      <c r="R45" s="512"/>
      <c r="S45" s="512">
        <f t="shared" si="2"/>
        <v>44450591200</v>
      </c>
      <c r="T45" s="553"/>
      <c r="U45" s="565">
        <f>S45/درآمدها!$E$13</f>
        <v>5.4547529347358974E-3</v>
      </c>
      <c r="V45" s="566"/>
    </row>
    <row r="46" spans="1:24" ht="24" x14ac:dyDescent="0.3">
      <c r="A46" s="165" t="s">
        <v>91</v>
      </c>
      <c r="B46" s="165"/>
      <c r="C46" s="562">
        <v>0</v>
      </c>
      <c r="D46" s="437"/>
      <c r="E46" s="512">
        <v>-624079024</v>
      </c>
      <c r="F46" s="563"/>
      <c r="G46" s="567">
        <v>0</v>
      </c>
      <c r="H46" s="437"/>
      <c r="I46" s="512">
        <f t="shared" si="3"/>
        <v>-624079024</v>
      </c>
      <c r="J46" s="437"/>
      <c r="K46" s="579">
        <f>I46/درآمدها!$E$13</f>
        <v>-7.6583838274599022E-5</v>
      </c>
      <c r="L46" s="137"/>
      <c r="M46" s="567">
        <v>152533293</v>
      </c>
      <c r="N46" s="563"/>
      <c r="O46" s="567">
        <v>-530534098</v>
      </c>
      <c r="P46" s="512"/>
      <c r="Q46" s="512">
        <v>0</v>
      </c>
      <c r="R46" s="512"/>
      <c r="S46" s="512">
        <f t="shared" si="2"/>
        <v>-378000805</v>
      </c>
      <c r="T46" s="553"/>
      <c r="U46" s="565">
        <f>S46/درآمدها!$E$13</f>
        <v>-4.6386357183170193E-5</v>
      </c>
      <c r="V46" s="566"/>
    </row>
    <row r="47" spans="1:24" ht="24" x14ac:dyDescent="0.3">
      <c r="A47" s="165" t="s">
        <v>88</v>
      </c>
      <c r="B47" s="165"/>
      <c r="C47" s="562">
        <v>0</v>
      </c>
      <c r="D47" s="437"/>
      <c r="E47" s="512">
        <v>-3400509290</v>
      </c>
      <c r="F47" s="563"/>
      <c r="G47" s="567">
        <v>0</v>
      </c>
      <c r="H47" s="437"/>
      <c r="I47" s="512">
        <f t="shared" si="3"/>
        <v>-3400509290</v>
      </c>
      <c r="J47" s="437"/>
      <c r="K47" s="579">
        <f>I47/درآمدها!$E$13</f>
        <v>-4.1729339314668513E-4</v>
      </c>
      <c r="L47" s="137"/>
      <c r="M47" s="567">
        <v>2384000000</v>
      </c>
      <c r="N47" s="563"/>
      <c r="O47" s="567">
        <v>6592516920</v>
      </c>
      <c r="P47" s="512"/>
      <c r="Q47" s="512">
        <v>0</v>
      </c>
      <c r="R47" s="512"/>
      <c r="S47" s="512">
        <f t="shared" si="2"/>
        <v>8976516920</v>
      </c>
      <c r="T47" s="553"/>
      <c r="U47" s="565">
        <f>S47/درآمدها!$E$13</f>
        <v>1.1015529983114474E-3</v>
      </c>
      <c r="V47" s="566"/>
      <c r="W47" s="580">
        <v>-5615182</v>
      </c>
      <c r="X47" s="581">
        <f>M47+W47</f>
        <v>2378384818</v>
      </c>
    </row>
    <row r="48" spans="1:24" ht="24" x14ac:dyDescent="0.3">
      <c r="A48" s="165" t="s">
        <v>60</v>
      </c>
      <c r="B48" s="165"/>
      <c r="C48" s="562">
        <v>0</v>
      </c>
      <c r="D48" s="437"/>
      <c r="E48" s="512">
        <v>-3676737795</v>
      </c>
      <c r="F48" s="563"/>
      <c r="G48" s="567">
        <v>0</v>
      </c>
      <c r="H48" s="437"/>
      <c r="I48" s="512">
        <f t="shared" si="3"/>
        <v>-3676737795</v>
      </c>
      <c r="J48" s="437"/>
      <c r="K48" s="579">
        <f>I48/درآمدها!$E$13</f>
        <v>-4.5119076565916722E-4</v>
      </c>
      <c r="L48" s="137"/>
      <c r="M48" s="567">
        <v>1933241940</v>
      </c>
      <c r="N48" s="563"/>
      <c r="O48" s="567">
        <v>3961071884</v>
      </c>
      <c r="P48" s="512"/>
      <c r="Q48" s="512">
        <v>0</v>
      </c>
      <c r="R48" s="512"/>
      <c r="S48" s="512">
        <f t="shared" si="2"/>
        <v>5894313824</v>
      </c>
      <c r="T48" s="553"/>
      <c r="U48" s="565">
        <f>S48/درآمدها!$E$13</f>
        <v>7.2332053999134142E-4</v>
      </c>
      <c r="V48" s="566"/>
    </row>
    <row r="49" spans="1:24" ht="24" x14ac:dyDescent="0.3">
      <c r="A49" s="165" t="s">
        <v>359</v>
      </c>
      <c r="B49" s="165"/>
      <c r="C49" s="562">
        <v>5477489768</v>
      </c>
      <c r="D49" s="437"/>
      <c r="E49" s="512">
        <v>-11530177400</v>
      </c>
      <c r="F49" s="563"/>
      <c r="G49" s="567">
        <v>0</v>
      </c>
      <c r="H49" s="437"/>
      <c r="I49" s="512">
        <f t="shared" si="3"/>
        <v>-6052687632</v>
      </c>
      <c r="J49" s="437"/>
      <c r="K49" s="579">
        <f>I49/درآمدها!$E$13</f>
        <v>-7.4275537697891564E-4</v>
      </c>
      <c r="L49" s="137"/>
      <c r="M49" s="567">
        <v>5477489768</v>
      </c>
      <c r="N49" s="563"/>
      <c r="O49" s="567">
        <v>3454119400</v>
      </c>
      <c r="P49" s="512"/>
      <c r="Q49" s="512">
        <v>0</v>
      </c>
      <c r="R49" s="512"/>
      <c r="S49" s="512">
        <f t="shared" si="2"/>
        <v>8931609168</v>
      </c>
      <c r="T49" s="553"/>
      <c r="U49" s="565">
        <f>S49/درآمدها!$E$13</f>
        <v>1.0960421449031717E-3</v>
      </c>
      <c r="V49" s="566"/>
    </row>
    <row r="50" spans="1:24" ht="24" x14ac:dyDescent="0.3">
      <c r="A50" s="165" t="s">
        <v>135</v>
      </c>
      <c r="B50" s="165"/>
      <c r="C50" s="562">
        <v>0</v>
      </c>
      <c r="D50" s="437"/>
      <c r="E50" s="512">
        <v>-3430001971</v>
      </c>
      <c r="F50" s="563"/>
      <c r="G50" s="567">
        <v>0</v>
      </c>
      <c r="H50" s="437"/>
      <c r="I50" s="512">
        <f t="shared" si="3"/>
        <v>-3430001971</v>
      </c>
      <c r="J50" s="437"/>
      <c r="K50" s="579">
        <f>I50/درآمدها!$E$13</f>
        <v>-4.2091258659034803E-4</v>
      </c>
      <c r="L50" s="137"/>
      <c r="M50" s="567">
        <v>745490650</v>
      </c>
      <c r="N50" s="563"/>
      <c r="O50" s="567">
        <v>5904990515</v>
      </c>
      <c r="P50" s="512"/>
      <c r="Q50" s="512">
        <v>0</v>
      </c>
      <c r="R50" s="512"/>
      <c r="S50" s="512">
        <f t="shared" si="2"/>
        <v>6650481165</v>
      </c>
      <c r="T50" s="553"/>
      <c r="U50" s="565">
        <f>S50/درآمدها!$E$13</f>
        <v>8.1611359203225984E-4</v>
      </c>
      <c r="V50" s="566"/>
    </row>
    <row r="51" spans="1:24" ht="24" x14ac:dyDescent="0.3">
      <c r="A51" s="165" t="s">
        <v>139</v>
      </c>
      <c r="B51" s="165"/>
      <c r="C51" s="562">
        <v>0</v>
      </c>
      <c r="D51" s="437"/>
      <c r="E51" s="512">
        <v>-88056034</v>
      </c>
      <c r="F51" s="563"/>
      <c r="G51" s="567">
        <v>0</v>
      </c>
      <c r="H51" s="437"/>
      <c r="I51" s="512">
        <f t="shared" si="3"/>
        <v>-88056034</v>
      </c>
      <c r="J51" s="437"/>
      <c r="K51" s="579">
        <f>I51/درآمدها!$E$13</f>
        <v>-1.0805793509506887E-5</v>
      </c>
      <c r="L51" s="137"/>
      <c r="M51" s="567">
        <v>78540000</v>
      </c>
      <c r="N51" s="563"/>
      <c r="O51" s="567">
        <v>849133702</v>
      </c>
      <c r="P51" s="512"/>
      <c r="Q51" s="512">
        <v>0</v>
      </c>
      <c r="R51" s="512"/>
      <c r="S51" s="512">
        <f t="shared" si="2"/>
        <v>927673702</v>
      </c>
      <c r="T51" s="553"/>
      <c r="U51" s="565">
        <f>S51/درآمدها!$E$13</f>
        <v>1.1383944986679534E-4</v>
      </c>
      <c r="V51" s="566"/>
    </row>
    <row r="52" spans="1:24" ht="24" x14ac:dyDescent="0.3">
      <c r="A52" s="165" t="s">
        <v>203</v>
      </c>
      <c r="B52" s="165"/>
      <c r="C52" s="562">
        <v>0</v>
      </c>
      <c r="D52" s="437"/>
      <c r="E52" s="512">
        <v>-2444509299</v>
      </c>
      <c r="F52" s="563"/>
      <c r="G52" s="567">
        <v>0</v>
      </c>
      <c r="H52" s="437"/>
      <c r="I52" s="512">
        <f t="shared" si="3"/>
        <v>-2444509299</v>
      </c>
      <c r="J52" s="437"/>
      <c r="K52" s="579">
        <f>I52/درآمدها!$E$13</f>
        <v>-2.9997788359470553E-4</v>
      </c>
      <c r="L52" s="137"/>
      <c r="M52" s="567">
        <v>1614925200</v>
      </c>
      <c r="N52" s="563"/>
      <c r="O52" s="567">
        <v>2755225174</v>
      </c>
      <c r="P52" s="512"/>
      <c r="Q52" s="512">
        <v>0</v>
      </c>
      <c r="R52" s="512"/>
      <c r="S52" s="512">
        <f t="shared" si="2"/>
        <v>4370150374</v>
      </c>
      <c r="T52" s="553"/>
      <c r="U52" s="565">
        <f>S52/درآمدها!$E$13</f>
        <v>5.3628286900745835E-4</v>
      </c>
      <c r="V52" s="566"/>
    </row>
    <row r="53" spans="1:24" ht="24" x14ac:dyDescent="0.3">
      <c r="A53" s="165" t="s">
        <v>85</v>
      </c>
      <c r="B53" s="165"/>
      <c r="C53" s="562">
        <v>0</v>
      </c>
      <c r="D53" s="437"/>
      <c r="E53" s="512">
        <v>-152861858</v>
      </c>
      <c r="F53" s="563"/>
      <c r="G53" s="567">
        <v>0</v>
      </c>
      <c r="H53" s="437"/>
      <c r="I53" s="512">
        <f t="shared" si="3"/>
        <v>-152861858</v>
      </c>
      <c r="J53" s="437"/>
      <c r="K53" s="579">
        <f>I53/درآمدها!$E$13</f>
        <v>-1.8758438212508678E-5</v>
      </c>
      <c r="L53" s="137"/>
      <c r="M53" s="567">
        <v>80422566</v>
      </c>
      <c r="N53" s="563"/>
      <c r="O53" s="567">
        <v>191057568</v>
      </c>
      <c r="P53" s="512"/>
      <c r="Q53" s="512">
        <v>0</v>
      </c>
      <c r="R53" s="512"/>
      <c r="S53" s="512">
        <f t="shared" si="2"/>
        <v>271480134</v>
      </c>
      <c r="T53" s="553"/>
      <c r="U53" s="565">
        <f>S53/درآمدها!$E$13</f>
        <v>3.3314676310964222E-5</v>
      </c>
      <c r="V53" s="566"/>
    </row>
    <row r="54" spans="1:24" ht="24" x14ac:dyDescent="0.3">
      <c r="A54" s="165" t="s">
        <v>138</v>
      </c>
      <c r="B54" s="165"/>
      <c r="C54" s="562">
        <v>0</v>
      </c>
      <c r="D54" s="437"/>
      <c r="E54" s="512">
        <v>-10914970</v>
      </c>
      <c r="F54" s="563"/>
      <c r="G54" s="567">
        <v>0</v>
      </c>
      <c r="H54" s="437"/>
      <c r="I54" s="512">
        <f t="shared" si="3"/>
        <v>-10914970</v>
      </c>
      <c r="J54" s="437"/>
      <c r="K54" s="579">
        <f>I54/درآمدها!$E$13</f>
        <v>-1.3394302085245219E-6</v>
      </c>
      <c r="L54" s="137"/>
      <c r="M54" s="567">
        <v>43250000</v>
      </c>
      <c r="N54" s="563"/>
      <c r="O54" s="567">
        <v>-43826350</v>
      </c>
      <c r="P54" s="512"/>
      <c r="Q54" s="512">
        <v>0</v>
      </c>
      <c r="R54" s="512"/>
      <c r="S54" s="512">
        <f t="shared" si="2"/>
        <v>-576350</v>
      </c>
      <c r="T54" s="553"/>
      <c r="U54" s="565">
        <f>S54/درآمدها!$E$13</f>
        <v>-7.072677255943976E-8</v>
      </c>
      <c r="V54" s="566"/>
      <c r="W54" s="580">
        <v>-358307</v>
      </c>
      <c r="X54" s="581">
        <f>M54+W54</f>
        <v>42891693</v>
      </c>
    </row>
    <row r="55" spans="1:24" ht="24" x14ac:dyDescent="0.3">
      <c r="A55" s="165" t="s">
        <v>103</v>
      </c>
      <c r="B55" s="165"/>
      <c r="C55" s="562">
        <v>0</v>
      </c>
      <c r="D55" s="437"/>
      <c r="E55" s="512">
        <v>-1061781019</v>
      </c>
      <c r="F55" s="563"/>
      <c r="G55" s="567">
        <v>0</v>
      </c>
      <c r="H55" s="437"/>
      <c r="I55" s="512">
        <f t="shared" si="3"/>
        <v>-1061781019</v>
      </c>
      <c r="J55" s="437"/>
      <c r="K55" s="579">
        <f>I55/درآمدها!$E$13</f>
        <v>-1.302964251561433E-4</v>
      </c>
      <c r="L55" s="137"/>
      <c r="M55" s="567">
        <v>1730297700</v>
      </c>
      <c r="N55" s="563"/>
      <c r="O55" s="567">
        <v>-3879004287</v>
      </c>
      <c r="P55" s="512"/>
      <c r="Q55" s="512">
        <v>0</v>
      </c>
      <c r="R55" s="512"/>
      <c r="S55" s="512">
        <f t="shared" si="2"/>
        <v>-2148706587</v>
      </c>
      <c r="T55" s="553"/>
      <c r="U55" s="565">
        <f>S55/درآمدها!$E$13</f>
        <v>-2.6367846287103159E-4</v>
      </c>
      <c r="V55" s="566"/>
      <c r="X55" s="165"/>
    </row>
    <row r="56" spans="1:24" ht="24" x14ac:dyDescent="0.3">
      <c r="A56" s="165" t="s">
        <v>117</v>
      </c>
      <c r="B56" s="165"/>
      <c r="C56" s="403">
        <v>0</v>
      </c>
      <c r="D56" s="437"/>
      <c r="E56" s="512">
        <v>-1264548888</v>
      </c>
      <c r="F56" s="563"/>
      <c r="G56" s="567">
        <v>0</v>
      </c>
      <c r="H56" s="437"/>
      <c r="I56" s="512">
        <f t="shared" si="3"/>
        <v>-1264548888</v>
      </c>
      <c r="J56" s="437"/>
      <c r="K56" s="579">
        <f>I56/درآمدها!$E$13</f>
        <v>-1.5517907797669552E-4</v>
      </c>
      <c r="L56" s="137"/>
      <c r="M56" s="567">
        <v>5400000</v>
      </c>
      <c r="N56" s="563"/>
      <c r="O56" s="567">
        <v>-1490077188</v>
      </c>
      <c r="P56" s="512"/>
      <c r="Q56" s="512">
        <v>0</v>
      </c>
      <c r="R56" s="512"/>
      <c r="S56" s="512">
        <f t="shared" si="2"/>
        <v>-1484677188</v>
      </c>
      <c r="T56" s="553"/>
      <c r="U56" s="565">
        <f>S56/درآمدها!$E$13</f>
        <v>-1.8219211555454946E-4</v>
      </c>
    </row>
    <row r="57" spans="1:24" ht="24" x14ac:dyDescent="0.3">
      <c r="A57" s="165" t="s">
        <v>204</v>
      </c>
      <c r="B57" s="165"/>
      <c r="C57" s="403">
        <v>0</v>
      </c>
      <c r="D57" s="437"/>
      <c r="E57" s="512">
        <v>-6230463330</v>
      </c>
      <c r="F57" s="563"/>
      <c r="G57" s="567">
        <v>0</v>
      </c>
      <c r="H57" s="437"/>
      <c r="I57" s="512">
        <f t="shared" si="3"/>
        <v>-6230463330</v>
      </c>
      <c r="J57" s="437"/>
      <c r="K57" s="579">
        <f>I57/درآمدها!$E$13</f>
        <v>-7.6457111630231567E-4</v>
      </c>
      <c r="L57" s="137"/>
      <c r="M57" s="567">
        <v>5880000000</v>
      </c>
      <c r="N57" s="563"/>
      <c r="O57" s="567">
        <v>-16324572810</v>
      </c>
      <c r="P57" s="512"/>
      <c r="Q57" s="512">
        <v>0</v>
      </c>
      <c r="R57" s="512"/>
      <c r="S57" s="512">
        <f t="shared" si="2"/>
        <v>-10444572810</v>
      </c>
      <c r="T57" s="553"/>
      <c r="U57" s="565">
        <f>S57/درآمدها!$E$13</f>
        <v>-1.2817054317921031E-3</v>
      </c>
    </row>
    <row r="58" spans="1:24" ht="24" x14ac:dyDescent="0.3">
      <c r="A58" s="165" t="s">
        <v>300</v>
      </c>
      <c r="B58" s="165"/>
      <c r="C58" s="403">
        <v>0</v>
      </c>
      <c r="D58" s="437"/>
      <c r="E58" s="512">
        <v>-1704058333</v>
      </c>
      <c r="F58" s="563"/>
      <c r="G58" s="567">
        <v>0</v>
      </c>
      <c r="H58" s="437"/>
      <c r="I58" s="512">
        <f t="shared" si="3"/>
        <v>-1704058333</v>
      </c>
      <c r="J58" s="437"/>
      <c r="K58" s="579">
        <f>I58/درآمدها!$E$13</f>
        <v>-2.0911346602951167E-4</v>
      </c>
      <c r="L58" s="137"/>
      <c r="M58" s="567">
        <v>25760000000</v>
      </c>
      <c r="N58" s="563"/>
      <c r="O58" s="567">
        <v>44639180305</v>
      </c>
      <c r="P58" s="512"/>
      <c r="Q58" s="512">
        <v>0</v>
      </c>
      <c r="R58" s="512"/>
      <c r="S58" s="512">
        <f t="shared" si="2"/>
        <v>70399180305</v>
      </c>
      <c r="T58" s="553"/>
      <c r="U58" s="565">
        <f>S58/درآمدها!$E$13</f>
        <v>8.6390332502866759E-3</v>
      </c>
    </row>
    <row r="59" spans="1:24" ht="24" x14ac:dyDescent="0.3">
      <c r="A59" s="165" t="s">
        <v>226</v>
      </c>
      <c r="B59" s="165"/>
      <c r="C59" s="403">
        <v>0</v>
      </c>
      <c r="D59" s="437"/>
      <c r="E59" s="512">
        <v>-110876726</v>
      </c>
      <c r="F59" s="563"/>
      <c r="G59" s="567">
        <v>0</v>
      </c>
      <c r="H59" s="437"/>
      <c r="I59" s="512">
        <f t="shared" si="3"/>
        <v>-110876726</v>
      </c>
      <c r="J59" s="437"/>
      <c r="K59" s="579">
        <f>I59/درآمدها!$E$13</f>
        <v>-1.3606234027825662E-5</v>
      </c>
      <c r="L59" s="137"/>
      <c r="M59" s="567">
        <v>1046081080</v>
      </c>
      <c r="N59" s="563"/>
      <c r="O59" s="567">
        <v>-477588123</v>
      </c>
      <c r="P59" s="512"/>
      <c r="Q59" s="512">
        <v>0</v>
      </c>
      <c r="R59" s="512"/>
      <c r="S59" s="512">
        <f t="shared" si="2"/>
        <v>568492957</v>
      </c>
      <c r="T59" s="553"/>
      <c r="U59" s="565">
        <f>S59/درآمدها!$E$13</f>
        <v>6.9762595768859838E-5</v>
      </c>
    </row>
    <row r="60" spans="1:24" ht="24" x14ac:dyDescent="0.3">
      <c r="A60" s="165" t="s">
        <v>356</v>
      </c>
      <c r="B60" s="165"/>
      <c r="C60" s="403">
        <v>0</v>
      </c>
      <c r="D60" s="437"/>
      <c r="E60" s="512">
        <v>-3899268</v>
      </c>
      <c r="F60" s="563"/>
      <c r="G60" s="567">
        <v>0</v>
      </c>
      <c r="H60" s="437"/>
      <c r="I60" s="512">
        <f t="shared" si="3"/>
        <v>-3899268</v>
      </c>
      <c r="J60" s="437"/>
      <c r="K60" s="579">
        <f>I60/درآمدها!$E$13</f>
        <v>-4.784985529353718E-7</v>
      </c>
      <c r="L60" s="137"/>
      <c r="M60" s="567">
        <v>2565600</v>
      </c>
      <c r="N60" s="563"/>
      <c r="O60" s="567">
        <v>2344495</v>
      </c>
      <c r="P60" s="512"/>
      <c r="Q60" s="512">
        <v>0</v>
      </c>
      <c r="R60" s="512"/>
      <c r="S60" s="512">
        <f t="shared" si="2"/>
        <v>4910095</v>
      </c>
      <c r="T60" s="553"/>
      <c r="U60" s="565">
        <f>S60/درآمدها!$E$13</f>
        <v>6.0254215721391921E-7</v>
      </c>
      <c r="X60" s="582"/>
    </row>
    <row r="61" spans="1:24" ht="24" x14ac:dyDescent="0.3">
      <c r="A61" s="165" t="s">
        <v>247</v>
      </c>
      <c r="B61" s="165"/>
      <c r="C61" s="403">
        <v>0</v>
      </c>
      <c r="D61" s="437"/>
      <c r="E61" s="512">
        <v>-2884528890</v>
      </c>
      <c r="F61" s="563"/>
      <c r="G61" s="567">
        <v>0</v>
      </c>
      <c r="H61" s="437"/>
      <c r="I61" s="512">
        <f t="shared" si="3"/>
        <v>-2884528890</v>
      </c>
      <c r="J61" s="437"/>
      <c r="K61" s="579">
        <f>I61/درآمدها!$E$13</f>
        <v>-3.5397487419825318E-4</v>
      </c>
      <c r="L61" s="137"/>
      <c r="M61" s="567">
        <v>1140000000</v>
      </c>
      <c r="N61" s="563"/>
      <c r="O61" s="567">
        <v>-1586556050</v>
      </c>
      <c r="P61" s="512"/>
      <c r="Q61" s="512">
        <v>0</v>
      </c>
      <c r="R61" s="512"/>
      <c r="S61" s="512">
        <f t="shared" si="2"/>
        <v>-446556050</v>
      </c>
      <c r="T61" s="553"/>
      <c r="U61" s="565">
        <f>S61/درآمدها!$E$13</f>
        <v>-5.4799111969101778E-5</v>
      </c>
      <c r="X61" s="582"/>
    </row>
    <row r="62" spans="1:24" ht="24" x14ac:dyDescent="0.3">
      <c r="A62" s="165" t="s">
        <v>358</v>
      </c>
      <c r="B62" s="165"/>
      <c r="C62" s="403">
        <v>0</v>
      </c>
      <c r="D62" s="437"/>
      <c r="E62" s="512">
        <v>86539293504</v>
      </c>
      <c r="F62" s="563"/>
      <c r="G62" s="567">
        <v>0</v>
      </c>
      <c r="H62" s="437"/>
      <c r="I62" s="512">
        <f t="shared" si="3"/>
        <v>86539293504</v>
      </c>
      <c r="J62" s="437"/>
      <c r="K62" s="579">
        <f>I62/درآمدها!$E$13</f>
        <v>1.0619666746095272E-2</v>
      </c>
      <c r="L62" s="137"/>
      <c r="M62" s="567">
        <v>0</v>
      </c>
      <c r="N62" s="563"/>
      <c r="O62" s="567">
        <v>55057908470</v>
      </c>
      <c r="P62" s="512"/>
      <c r="Q62" s="512">
        <v>0</v>
      </c>
      <c r="R62" s="512"/>
      <c r="S62" s="512">
        <f>M62+O62+Q62</f>
        <v>55057908470</v>
      </c>
      <c r="T62" s="553"/>
      <c r="U62" s="565">
        <f>S62/درآمدها!$E$13</f>
        <v>6.7564295479416014E-3</v>
      </c>
      <c r="X62" s="582"/>
    </row>
    <row r="63" spans="1:24" ht="24" x14ac:dyDescent="0.3">
      <c r="A63" s="165" t="s">
        <v>355</v>
      </c>
      <c r="B63" s="165"/>
      <c r="C63" s="403">
        <v>0</v>
      </c>
      <c r="D63" s="437"/>
      <c r="E63" s="512">
        <v>1278853115</v>
      </c>
      <c r="F63" s="563"/>
      <c r="G63" s="567">
        <v>0</v>
      </c>
      <c r="H63" s="437"/>
      <c r="I63" s="512">
        <f t="shared" si="3"/>
        <v>1278853115</v>
      </c>
      <c r="J63" s="437"/>
      <c r="K63" s="579">
        <f>I63/درآمدها!$E$13</f>
        <v>1.5693442075394475E-4</v>
      </c>
      <c r="L63" s="137"/>
      <c r="M63" s="567">
        <v>0</v>
      </c>
      <c r="N63" s="563"/>
      <c r="O63" s="567">
        <v>18340438134</v>
      </c>
      <c r="P63" s="512"/>
      <c r="Q63" s="512">
        <v>0</v>
      </c>
      <c r="R63" s="512"/>
      <c r="S63" s="512">
        <f t="shared" si="2"/>
        <v>18340438134</v>
      </c>
      <c r="T63" s="553"/>
      <c r="U63" s="565">
        <f>S63/درآمدها!$E$13</f>
        <v>2.2506463026700681E-3</v>
      </c>
      <c r="X63" s="582"/>
    </row>
    <row r="64" spans="1:24" ht="24" x14ac:dyDescent="0.3">
      <c r="A64" s="165" t="s">
        <v>347</v>
      </c>
      <c r="B64" s="165"/>
      <c r="C64" s="403">
        <v>0</v>
      </c>
      <c r="D64" s="437"/>
      <c r="E64" s="512">
        <v>1198311760</v>
      </c>
      <c r="F64" s="563"/>
      <c r="G64" s="567">
        <v>0</v>
      </c>
      <c r="H64" s="437"/>
      <c r="I64" s="512">
        <f t="shared" si="3"/>
        <v>1198311760</v>
      </c>
      <c r="J64" s="437"/>
      <c r="K64" s="579">
        <f>I64/درآمدها!$E$13</f>
        <v>1.4705079084726636E-4</v>
      </c>
      <c r="L64" s="137"/>
      <c r="M64" s="567">
        <v>0</v>
      </c>
      <c r="N64" s="563"/>
      <c r="O64" s="567">
        <v>8213291126</v>
      </c>
      <c r="P64" s="512"/>
      <c r="Q64" s="512">
        <v>0</v>
      </c>
      <c r="R64" s="512"/>
      <c r="S64" s="512">
        <f t="shared" si="2"/>
        <v>8213291126</v>
      </c>
      <c r="T64" s="553"/>
      <c r="U64" s="565">
        <f>S64/درآمدها!$E$13</f>
        <v>1.007893768427287E-3</v>
      </c>
      <c r="X64" s="582"/>
    </row>
    <row r="65" spans="1:24" ht="24" x14ac:dyDescent="0.3">
      <c r="A65" s="165" t="s">
        <v>133</v>
      </c>
      <c r="B65" s="165"/>
      <c r="C65" s="403">
        <v>0</v>
      </c>
      <c r="D65" s="437"/>
      <c r="E65" s="512">
        <v>-87747922</v>
      </c>
      <c r="F65" s="563"/>
      <c r="G65" s="567">
        <v>0</v>
      </c>
      <c r="H65" s="437"/>
      <c r="I65" s="512">
        <f t="shared" si="3"/>
        <v>-87747922</v>
      </c>
      <c r="J65" s="437"/>
      <c r="K65" s="579">
        <f>I65/درآمدها!$E$13</f>
        <v>-1.0767983554884116E-5</v>
      </c>
      <c r="L65" s="137"/>
      <c r="M65" s="567">
        <v>0</v>
      </c>
      <c r="N65" s="563"/>
      <c r="O65" s="567">
        <v>34911148</v>
      </c>
      <c r="P65" s="512"/>
      <c r="Q65" s="512">
        <v>0</v>
      </c>
      <c r="R65" s="512"/>
      <c r="S65" s="512">
        <f>M65+O65+Q65</f>
        <v>34911148</v>
      </c>
      <c r="T65" s="553"/>
      <c r="U65" s="565">
        <f>S65/درآمدها!$E$13</f>
        <v>4.2841204552527804E-6</v>
      </c>
      <c r="X65" s="582"/>
    </row>
    <row r="66" spans="1:24" ht="24" x14ac:dyDescent="0.3">
      <c r="A66" s="165" t="s">
        <v>281</v>
      </c>
      <c r="B66" s="165"/>
      <c r="C66" s="403">
        <v>0</v>
      </c>
      <c r="D66" s="437"/>
      <c r="E66" s="512">
        <v>0</v>
      </c>
      <c r="F66" s="563"/>
      <c r="G66" s="567">
        <v>0</v>
      </c>
      <c r="H66" s="437"/>
      <c r="I66" s="512">
        <f t="shared" si="3"/>
        <v>0</v>
      </c>
      <c r="J66" s="437"/>
      <c r="K66" s="579">
        <f>I66/درآمدها!$E$13</f>
        <v>0</v>
      </c>
      <c r="L66" s="137"/>
      <c r="M66" s="567">
        <v>0</v>
      </c>
      <c r="N66" s="563"/>
      <c r="O66" s="567">
        <v>-49818602</v>
      </c>
      <c r="P66" s="512"/>
      <c r="Q66" s="512">
        <v>0</v>
      </c>
      <c r="R66" s="512"/>
      <c r="S66" s="512">
        <f t="shared" si="2"/>
        <v>-49818602</v>
      </c>
      <c r="T66" s="553"/>
      <c r="U66" s="565">
        <f>S66/درآمدها!$E$13</f>
        <v>-6.1134882152914904E-6</v>
      </c>
      <c r="X66" s="582"/>
    </row>
    <row r="67" spans="1:24" ht="24" x14ac:dyDescent="0.3">
      <c r="A67" s="165" t="s">
        <v>392</v>
      </c>
      <c r="B67" s="165"/>
      <c r="C67" s="403">
        <v>0</v>
      </c>
      <c r="D67" s="437"/>
      <c r="E67" s="512">
        <v>1913070750</v>
      </c>
      <c r="F67" s="563"/>
      <c r="G67" s="567">
        <v>0</v>
      </c>
      <c r="H67" s="437"/>
      <c r="I67" s="512">
        <f t="shared" si="3"/>
        <v>1913070750</v>
      </c>
      <c r="J67" s="437"/>
      <c r="K67" s="579">
        <f>I67/درآمدها!$E$13</f>
        <v>2.3476241836621297E-4</v>
      </c>
      <c r="L67" s="137"/>
      <c r="M67" s="567">
        <v>0</v>
      </c>
      <c r="N67" s="563"/>
      <c r="O67" s="567">
        <v>1913070750</v>
      </c>
      <c r="P67" s="512"/>
      <c r="Q67" s="512">
        <v>0</v>
      </c>
      <c r="R67" s="512"/>
      <c r="S67" s="512">
        <f t="shared" si="2"/>
        <v>1913070750</v>
      </c>
      <c r="T67" s="553"/>
      <c r="U67" s="565">
        <f>S67/درآمدها!$E$13</f>
        <v>2.3476241836621297E-4</v>
      </c>
      <c r="X67" s="582"/>
    </row>
    <row r="68" spans="1:24" ht="24.75" thickBot="1" x14ac:dyDescent="0.3">
      <c r="A68" s="583" t="s">
        <v>31</v>
      </c>
      <c r="B68" s="137"/>
      <c r="C68" s="439">
        <f>SUM(C40:C67)</f>
        <v>14819021966</v>
      </c>
      <c r="D68" s="584"/>
      <c r="E68" s="521">
        <f>SUM(E40:E67)</f>
        <v>-249188305719</v>
      </c>
      <c r="F68" s="585"/>
      <c r="G68" s="521">
        <f>SUM(G40:G67)</f>
        <v>36897702325</v>
      </c>
      <c r="H68" s="584"/>
      <c r="I68" s="521">
        <f>SUM(I40:I67)</f>
        <v>-197471581428</v>
      </c>
      <c r="J68" s="586"/>
      <c r="K68" s="587">
        <f>SUM(K40:K67)</f>
        <v>-2.4232719053719168E-2</v>
      </c>
      <c r="L68" s="586"/>
      <c r="M68" s="439">
        <f>SUM(M40:M67)</f>
        <v>116993461766</v>
      </c>
      <c r="N68" s="585"/>
      <c r="O68" s="521">
        <f>SUM(O40:O67)</f>
        <v>204498093703</v>
      </c>
      <c r="P68" s="588"/>
      <c r="Q68" s="521">
        <f>SUM(Q40:Q67)</f>
        <v>92042677055</v>
      </c>
      <c r="R68" s="588"/>
      <c r="S68" s="521">
        <f>SUM(S40:S67)</f>
        <v>413534232524</v>
      </c>
      <c r="T68" s="586"/>
      <c r="U68" s="589">
        <f>SUM(U41:U66)</f>
        <v>2.4868023695284174E-2</v>
      </c>
      <c r="X68" s="582"/>
    </row>
    <row r="69" spans="1:24" x14ac:dyDescent="0.25">
      <c r="C69" s="571"/>
      <c r="E69" s="590"/>
      <c r="F69" s="560"/>
      <c r="G69" s="566"/>
      <c r="I69" s="591"/>
      <c r="M69" s="560"/>
      <c r="O69" s="560"/>
      <c r="P69" s="560"/>
      <c r="Q69" s="560"/>
      <c r="S69" s="592"/>
      <c r="X69" s="582"/>
    </row>
    <row r="70" spans="1:24" ht="24" x14ac:dyDescent="0.25">
      <c r="A70" s="593"/>
      <c r="B70" s="594"/>
      <c r="C70" s="554"/>
      <c r="D70" s="594"/>
      <c r="E70" s="595"/>
      <c r="G70" s="582"/>
      <c r="H70" s="582"/>
      <c r="I70" s="582"/>
      <c r="J70" s="582"/>
      <c r="K70" s="582"/>
      <c r="L70" s="582"/>
      <c r="M70" s="582"/>
      <c r="N70" s="582"/>
      <c r="O70" s="582"/>
      <c r="P70" s="582"/>
      <c r="Q70" s="582"/>
      <c r="R70" s="582"/>
      <c r="S70" s="582"/>
      <c r="T70" s="582"/>
      <c r="U70" s="582"/>
      <c r="V70" s="582"/>
      <c r="W70" s="582"/>
      <c r="X70" s="582"/>
    </row>
    <row r="71" spans="1:24" x14ac:dyDescent="0.25">
      <c r="A71" s="582"/>
      <c r="B71" s="582"/>
      <c r="C71" s="582"/>
      <c r="D71" s="582"/>
      <c r="E71" s="582"/>
      <c r="F71" s="582"/>
      <c r="G71" s="582"/>
      <c r="H71" s="582"/>
      <c r="I71" s="582"/>
      <c r="J71" s="582"/>
      <c r="K71" s="582"/>
      <c r="L71" s="582"/>
      <c r="M71" s="582"/>
      <c r="N71" s="582"/>
      <c r="O71" s="582"/>
      <c r="P71" s="582"/>
      <c r="Q71" s="582"/>
      <c r="R71" s="582"/>
      <c r="S71" s="582"/>
      <c r="U71" s="146"/>
      <c r="X71" s="582"/>
    </row>
    <row r="72" spans="1:24" x14ac:dyDescent="0.25">
      <c r="A72" s="582"/>
      <c r="B72" s="582"/>
      <c r="C72" s="582"/>
      <c r="D72" s="582"/>
      <c r="E72" s="582"/>
      <c r="F72" s="582"/>
      <c r="G72" s="582"/>
      <c r="H72" s="582"/>
      <c r="I72" s="582"/>
      <c r="J72" s="582"/>
      <c r="K72" s="582"/>
      <c r="L72" s="582"/>
      <c r="M72" s="582"/>
      <c r="N72" s="582"/>
      <c r="O72" s="582"/>
      <c r="P72" s="582"/>
      <c r="Q72" s="582"/>
      <c r="R72" s="582"/>
      <c r="S72" s="582"/>
      <c r="U72" s="146"/>
      <c r="X72" s="582"/>
    </row>
    <row r="73" spans="1:24" x14ac:dyDescent="0.25">
      <c r="A73" s="582"/>
      <c r="B73" s="582"/>
      <c r="C73" s="582"/>
      <c r="D73" s="582"/>
      <c r="E73" s="582"/>
      <c r="F73" s="582"/>
      <c r="G73" s="582"/>
      <c r="H73" s="582"/>
      <c r="I73" s="582"/>
      <c r="J73" s="582"/>
      <c r="K73" s="582"/>
      <c r="L73" s="582"/>
      <c r="M73" s="582"/>
      <c r="N73" s="582"/>
      <c r="O73" s="582"/>
      <c r="P73" s="582"/>
      <c r="Q73" s="582"/>
      <c r="R73" s="582"/>
      <c r="S73" s="582"/>
      <c r="U73" s="146"/>
      <c r="X73" s="582"/>
    </row>
    <row r="74" spans="1:24" x14ac:dyDescent="0.25">
      <c r="A74" s="582"/>
      <c r="B74" s="582"/>
      <c r="C74" s="582"/>
      <c r="D74" s="582"/>
      <c r="E74" s="582"/>
      <c r="F74" s="582"/>
      <c r="G74" s="582"/>
      <c r="H74" s="582"/>
      <c r="I74" s="582"/>
      <c r="J74" s="582"/>
      <c r="K74" s="582"/>
      <c r="L74" s="582"/>
      <c r="M74" s="582"/>
      <c r="N74" s="582"/>
      <c r="O74" s="582"/>
      <c r="P74" s="582"/>
      <c r="Q74" s="582"/>
      <c r="R74" s="582"/>
      <c r="S74" s="582"/>
      <c r="U74" s="146"/>
      <c r="X74" s="582"/>
    </row>
    <row r="75" spans="1:24" x14ac:dyDescent="0.25">
      <c r="A75" s="582"/>
      <c r="B75" s="582"/>
      <c r="C75" s="582"/>
      <c r="D75" s="582"/>
      <c r="E75" s="582"/>
      <c r="F75" s="582"/>
      <c r="G75" s="582"/>
      <c r="H75" s="582"/>
      <c r="I75" s="582"/>
      <c r="J75" s="582"/>
      <c r="K75" s="582"/>
      <c r="L75" s="582"/>
      <c r="M75" s="582"/>
      <c r="N75" s="582"/>
      <c r="O75" s="582"/>
      <c r="P75" s="582"/>
      <c r="Q75" s="582"/>
      <c r="R75" s="582"/>
      <c r="S75" s="582"/>
      <c r="U75" s="146"/>
      <c r="X75" s="582"/>
    </row>
    <row r="76" spans="1:24" x14ac:dyDescent="0.25">
      <c r="A76" s="582"/>
      <c r="B76" s="582"/>
      <c r="C76" s="582"/>
      <c r="D76" s="582"/>
      <c r="E76" s="582"/>
      <c r="F76" s="582"/>
      <c r="G76" s="582"/>
      <c r="H76" s="582"/>
      <c r="I76" s="582"/>
      <c r="J76" s="582"/>
      <c r="K76" s="582"/>
      <c r="L76" s="582"/>
      <c r="M76" s="582"/>
      <c r="N76" s="582"/>
      <c r="O76" s="582"/>
      <c r="P76" s="582"/>
      <c r="Q76" s="582"/>
      <c r="R76" s="582"/>
      <c r="S76" s="582"/>
      <c r="U76" s="146"/>
      <c r="X76" s="582"/>
    </row>
    <row r="77" spans="1:24" x14ac:dyDescent="0.25">
      <c r="A77" s="582"/>
      <c r="B77" s="582"/>
      <c r="C77" s="582"/>
      <c r="D77" s="582"/>
      <c r="E77" s="582"/>
      <c r="F77" s="582"/>
      <c r="G77" s="582"/>
      <c r="H77" s="582"/>
      <c r="I77" s="582"/>
      <c r="J77" s="582"/>
      <c r="K77" s="582"/>
      <c r="L77" s="582"/>
      <c r="M77" s="582"/>
      <c r="N77" s="582"/>
      <c r="O77" s="582"/>
      <c r="P77" s="582"/>
      <c r="Q77" s="582"/>
      <c r="R77" s="582"/>
      <c r="S77" s="582"/>
      <c r="U77" s="146"/>
      <c r="X77" s="582"/>
    </row>
    <row r="78" spans="1:24" x14ac:dyDescent="0.25">
      <c r="A78" s="582"/>
      <c r="B78" s="582"/>
      <c r="C78" s="582"/>
      <c r="D78" s="582"/>
      <c r="E78" s="582"/>
      <c r="F78" s="582"/>
      <c r="G78" s="582"/>
      <c r="H78" s="582"/>
      <c r="I78" s="582"/>
      <c r="J78" s="582"/>
      <c r="K78" s="582"/>
      <c r="L78" s="582"/>
      <c r="M78" s="582"/>
      <c r="N78" s="582"/>
      <c r="O78" s="582"/>
      <c r="P78" s="582"/>
      <c r="Q78" s="582"/>
      <c r="R78" s="582"/>
      <c r="S78" s="582"/>
      <c r="U78" s="146"/>
    </row>
    <row r="79" spans="1:24" x14ac:dyDescent="0.25">
      <c r="A79" s="582"/>
      <c r="B79" s="582"/>
      <c r="C79" s="582"/>
      <c r="D79" s="582"/>
      <c r="E79" s="582"/>
      <c r="F79" s="582"/>
      <c r="G79" s="582"/>
      <c r="H79" s="582"/>
      <c r="I79" s="582"/>
      <c r="J79" s="582"/>
      <c r="K79" s="582"/>
      <c r="L79" s="582"/>
      <c r="M79" s="582"/>
      <c r="N79" s="582"/>
      <c r="O79" s="582"/>
      <c r="P79" s="582"/>
      <c r="Q79" s="582"/>
      <c r="R79" s="582"/>
      <c r="S79" s="582"/>
      <c r="U79" s="146"/>
    </row>
    <row r="80" spans="1:24" x14ac:dyDescent="0.25">
      <c r="A80" s="582"/>
      <c r="B80" s="582"/>
      <c r="C80" s="582"/>
      <c r="D80" s="582"/>
      <c r="E80" s="582"/>
      <c r="F80" s="582"/>
      <c r="G80" s="582"/>
      <c r="H80" s="582"/>
      <c r="I80" s="582"/>
      <c r="J80" s="582"/>
      <c r="K80" s="582"/>
      <c r="L80" s="582"/>
      <c r="M80" s="582"/>
      <c r="N80" s="582"/>
      <c r="O80" s="582"/>
      <c r="P80" s="582"/>
      <c r="Q80" s="582"/>
      <c r="R80" s="582"/>
      <c r="S80" s="582"/>
      <c r="U80" s="146"/>
    </row>
    <row r="81" spans="1:21" x14ac:dyDescent="0.25">
      <c r="A81" s="582"/>
      <c r="B81" s="582"/>
      <c r="C81" s="582"/>
      <c r="D81" s="582"/>
      <c r="E81" s="582"/>
      <c r="F81" s="582"/>
      <c r="G81" s="582"/>
      <c r="H81" s="582"/>
      <c r="I81" s="582"/>
      <c r="J81" s="582"/>
      <c r="K81" s="582"/>
      <c r="L81" s="582"/>
      <c r="M81" s="582"/>
      <c r="N81" s="582"/>
      <c r="O81" s="582"/>
      <c r="P81" s="582"/>
      <c r="Q81" s="582"/>
      <c r="R81" s="582"/>
      <c r="S81" s="582"/>
      <c r="U81" s="146"/>
    </row>
    <row r="82" spans="1:21" x14ac:dyDescent="0.25">
      <c r="A82" s="582"/>
      <c r="B82" s="582"/>
      <c r="C82" s="582"/>
      <c r="D82" s="582"/>
      <c r="E82" s="582"/>
      <c r="F82" s="582"/>
      <c r="G82" s="582"/>
      <c r="H82" s="582"/>
      <c r="I82" s="582"/>
      <c r="J82" s="582"/>
      <c r="K82" s="582"/>
      <c r="L82" s="582"/>
      <c r="M82" s="582"/>
      <c r="N82" s="582"/>
      <c r="O82" s="582"/>
      <c r="P82" s="582"/>
      <c r="Q82" s="582"/>
      <c r="R82" s="582"/>
      <c r="S82" s="582"/>
      <c r="U82" s="146"/>
    </row>
    <row r="83" spans="1:21" x14ac:dyDescent="0.25">
      <c r="A83" s="582"/>
      <c r="B83" s="582"/>
      <c r="C83" s="582"/>
      <c r="D83" s="582"/>
      <c r="E83" s="582"/>
      <c r="F83" s="582"/>
      <c r="G83" s="582"/>
      <c r="H83" s="582"/>
      <c r="I83" s="582"/>
      <c r="J83" s="582"/>
      <c r="K83" s="582"/>
      <c r="L83" s="582"/>
      <c r="M83" s="582"/>
      <c r="N83" s="582"/>
      <c r="O83" s="582"/>
      <c r="P83" s="582"/>
      <c r="Q83" s="582"/>
      <c r="R83" s="582"/>
      <c r="S83" s="582"/>
      <c r="U83" s="146"/>
    </row>
    <row r="84" spans="1:21" x14ac:dyDescent="0.25">
      <c r="A84" s="582"/>
      <c r="B84" s="582"/>
      <c r="C84" s="582"/>
      <c r="D84" s="582"/>
      <c r="E84" s="582"/>
      <c r="F84" s="582"/>
      <c r="G84" s="582"/>
      <c r="H84" s="582"/>
      <c r="I84" s="582"/>
      <c r="J84" s="582"/>
      <c r="K84" s="582"/>
      <c r="L84" s="582"/>
      <c r="M84" s="582"/>
      <c r="N84" s="582"/>
      <c r="O84" s="582"/>
      <c r="P84" s="582"/>
      <c r="Q84" s="582"/>
      <c r="R84" s="582"/>
      <c r="S84" s="582"/>
      <c r="U84" s="146"/>
    </row>
    <row r="85" spans="1:21" x14ac:dyDescent="0.25">
      <c r="A85" s="582"/>
      <c r="B85" s="582"/>
      <c r="C85" s="582"/>
      <c r="D85" s="582"/>
      <c r="E85" s="582"/>
      <c r="F85" s="582"/>
      <c r="G85" s="582"/>
      <c r="H85" s="582"/>
      <c r="I85" s="582"/>
      <c r="J85" s="582"/>
      <c r="K85" s="582"/>
      <c r="L85" s="582"/>
      <c r="M85" s="582"/>
      <c r="N85" s="582"/>
      <c r="O85" s="582"/>
      <c r="P85" s="582"/>
      <c r="Q85" s="582"/>
      <c r="R85" s="582"/>
      <c r="S85" s="582"/>
      <c r="U85" s="146"/>
    </row>
    <row r="86" spans="1:21" x14ac:dyDescent="0.25">
      <c r="A86" s="582"/>
      <c r="B86" s="582"/>
      <c r="C86" s="582"/>
      <c r="D86" s="582"/>
      <c r="E86" s="582"/>
      <c r="F86" s="582"/>
      <c r="G86" s="582"/>
      <c r="H86" s="582"/>
      <c r="I86" s="582"/>
      <c r="J86" s="582"/>
      <c r="K86" s="582"/>
      <c r="L86" s="582"/>
      <c r="M86" s="582"/>
      <c r="N86" s="582"/>
      <c r="O86" s="582"/>
      <c r="P86" s="582"/>
      <c r="Q86" s="582"/>
      <c r="R86" s="582"/>
      <c r="S86" s="582"/>
      <c r="U86" s="146"/>
    </row>
    <row r="87" spans="1:21" x14ac:dyDescent="0.25">
      <c r="A87" s="582"/>
      <c r="B87" s="582"/>
      <c r="C87" s="582"/>
      <c r="D87" s="582"/>
      <c r="E87" s="582"/>
      <c r="F87" s="582"/>
      <c r="G87" s="582"/>
      <c r="H87" s="582"/>
      <c r="I87" s="582"/>
      <c r="J87" s="582"/>
      <c r="K87" s="582"/>
      <c r="L87" s="582"/>
      <c r="M87" s="582"/>
      <c r="N87" s="582"/>
      <c r="O87" s="582"/>
      <c r="P87" s="582"/>
      <c r="Q87" s="582"/>
      <c r="R87" s="582"/>
      <c r="S87" s="582"/>
      <c r="U87" s="146"/>
    </row>
    <row r="88" spans="1:21" x14ac:dyDescent="0.25">
      <c r="A88" s="582"/>
      <c r="B88" s="582"/>
      <c r="C88" s="582"/>
      <c r="D88" s="582"/>
      <c r="E88" s="582"/>
      <c r="F88" s="582"/>
      <c r="G88" s="582"/>
      <c r="H88" s="582"/>
      <c r="I88" s="582"/>
      <c r="J88" s="582"/>
      <c r="K88" s="582"/>
      <c r="L88" s="582"/>
      <c r="M88" s="582"/>
      <c r="N88" s="582"/>
      <c r="O88" s="582"/>
      <c r="P88" s="582"/>
      <c r="Q88" s="582"/>
      <c r="R88" s="582"/>
      <c r="S88" s="582"/>
      <c r="U88" s="146"/>
    </row>
    <row r="89" spans="1:21" x14ac:dyDescent="0.25">
      <c r="A89" s="582"/>
      <c r="B89" s="582"/>
      <c r="C89" s="582"/>
      <c r="D89" s="582"/>
      <c r="E89" s="582"/>
      <c r="F89" s="582"/>
      <c r="G89" s="582"/>
      <c r="H89" s="582"/>
      <c r="I89" s="582"/>
      <c r="J89" s="582"/>
      <c r="K89" s="582"/>
      <c r="L89" s="582"/>
      <c r="M89" s="582"/>
      <c r="N89" s="582"/>
      <c r="O89" s="582"/>
      <c r="P89" s="582"/>
      <c r="Q89" s="582"/>
      <c r="R89" s="582"/>
      <c r="S89" s="582"/>
      <c r="U89" s="146"/>
    </row>
    <row r="90" spans="1:21" x14ac:dyDescent="0.25">
      <c r="A90" s="582"/>
      <c r="B90" s="582"/>
      <c r="C90" s="582"/>
      <c r="D90" s="582"/>
      <c r="E90" s="582"/>
      <c r="F90" s="582"/>
      <c r="G90" s="582"/>
      <c r="H90" s="582"/>
      <c r="I90" s="582"/>
      <c r="J90" s="582"/>
      <c r="K90" s="582"/>
      <c r="L90" s="582"/>
      <c r="M90" s="582"/>
      <c r="N90" s="582"/>
      <c r="O90" s="582"/>
      <c r="P90" s="582"/>
      <c r="Q90" s="582"/>
      <c r="R90" s="582"/>
      <c r="S90" s="582"/>
    </row>
    <row r="91" spans="1:21" x14ac:dyDescent="0.25">
      <c r="A91" s="582"/>
      <c r="B91" s="582"/>
      <c r="C91" s="582"/>
      <c r="D91" s="582"/>
      <c r="E91" s="582"/>
      <c r="F91" s="582"/>
      <c r="G91" s="582"/>
      <c r="H91" s="582"/>
      <c r="I91" s="582"/>
      <c r="J91" s="582"/>
      <c r="K91" s="582"/>
      <c r="L91" s="582"/>
      <c r="M91" s="582"/>
      <c r="N91" s="582"/>
      <c r="O91" s="582"/>
      <c r="P91" s="582"/>
      <c r="Q91" s="582"/>
      <c r="R91" s="582"/>
      <c r="S91" s="582"/>
    </row>
    <row r="92" spans="1:21" x14ac:dyDescent="0.25">
      <c r="A92" s="582"/>
      <c r="B92" s="582"/>
      <c r="C92" s="582"/>
      <c r="D92" s="582"/>
      <c r="E92" s="582"/>
      <c r="F92" s="582"/>
      <c r="G92" s="582"/>
      <c r="H92" s="582"/>
      <c r="I92" s="582"/>
      <c r="J92" s="582"/>
      <c r="K92" s="582"/>
      <c r="L92" s="582"/>
      <c r="M92" s="582"/>
      <c r="N92" s="582"/>
      <c r="O92" s="582"/>
      <c r="P92" s="582"/>
      <c r="Q92" s="582"/>
      <c r="R92" s="582"/>
      <c r="S92" s="582"/>
    </row>
    <row r="93" spans="1:21" x14ac:dyDescent="0.25">
      <c r="A93" s="582"/>
      <c r="B93" s="582"/>
      <c r="C93" s="582"/>
      <c r="D93" s="582"/>
      <c r="E93" s="582"/>
      <c r="F93" s="582"/>
      <c r="G93" s="582"/>
      <c r="H93" s="582"/>
      <c r="I93" s="582"/>
      <c r="J93" s="582"/>
      <c r="K93" s="582"/>
      <c r="L93" s="582"/>
      <c r="M93" s="582"/>
      <c r="N93" s="582"/>
      <c r="O93" s="582"/>
      <c r="P93" s="582"/>
      <c r="Q93" s="582"/>
      <c r="R93" s="582"/>
      <c r="S93" s="582"/>
    </row>
    <row r="94" spans="1:21" x14ac:dyDescent="0.25">
      <c r="A94" s="582"/>
      <c r="B94" s="582"/>
      <c r="C94" s="582"/>
      <c r="D94" s="582"/>
      <c r="E94" s="582"/>
      <c r="F94" s="582"/>
      <c r="G94" s="582"/>
      <c r="H94" s="582"/>
      <c r="I94" s="582"/>
      <c r="J94" s="582"/>
      <c r="K94" s="582"/>
      <c r="L94" s="582"/>
      <c r="M94" s="582"/>
      <c r="N94" s="582"/>
      <c r="O94" s="582"/>
      <c r="P94" s="582"/>
      <c r="Q94" s="582"/>
      <c r="R94" s="582"/>
      <c r="S94" s="582"/>
    </row>
  </sheetData>
  <autoFilter ref="A10:U68" xr:uid="{00000000-0001-0000-0600-000000000000}"/>
  <mergeCells count="17">
    <mergeCell ref="A1:U1"/>
    <mergeCell ref="A2:U2"/>
    <mergeCell ref="A3:U3"/>
    <mergeCell ref="A4:U4"/>
    <mergeCell ref="A5:M5"/>
    <mergeCell ref="N5:U5"/>
    <mergeCell ref="A8:A9"/>
    <mergeCell ref="M7:U7"/>
    <mergeCell ref="C7:K7"/>
    <mergeCell ref="M8"/>
    <mergeCell ref="O8"/>
    <mergeCell ref="Q8"/>
    <mergeCell ref="C8"/>
    <mergeCell ref="E8"/>
    <mergeCell ref="S9"/>
    <mergeCell ref="I8:K8"/>
    <mergeCell ref="S8:U8"/>
  </mergeCells>
  <printOptions horizontalCentered="1"/>
  <pageMargins left="0.196850393700787" right="0.196850393700787" top="0.31496062992126" bottom="0.35433070866141703" header="0.31496062992126" footer="0.31496062992126"/>
  <pageSetup paperSize="9" scale="45" firstPageNumber="7" fitToHeight="0" orientation="landscape" r:id="rId1"/>
  <headerFooter>
    <oddFooter>&amp;C&amp;"B Nazanin,Regular"&amp;20 10</oddFooter>
  </headerFooter>
  <rowBreaks count="1" manualBreakCount="1">
    <brk id="39" max="2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59999389629810485"/>
    <pageSetUpPr fitToPage="1"/>
  </sheetPr>
  <dimension ref="A2:AD66"/>
  <sheetViews>
    <sheetView rightToLeft="1" view="pageBreakPreview" topLeftCell="A28" zoomScale="85" zoomScaleNormal="80" zoomScaleSheetLayoutView="85" workbookViewId="0">
      <selection activeCell="A44" sqref="A44:Q66"/>
    </sheetView>
  </sheetViews>
  <sheetFormatPr defaultColWidth="9.140625" defaultRowHeight="18.75" x14ac:dyDescent="0.25"/>
  <cols>
    <col min="1" max="1" width="57.7109375" style="23" bestFit="1" customWidth="1"/>
    <col min="2" max="2" width="1" style="23" customWidth="1"/>
    <col min="3" max="3" width="26.42578125" style="23" customWidth="1"/>
    <col min="4" max="4" width="1" style="23" customWidth="1"/>
    <col min="5" max="5" width="26" style="23" customWidth="1"/>
    <col min="6" max="6" width="1" style="23" customWidth="1"/>
    <col min="7" max="7" width="27.85546875" style="23" customWidth="1"/>
    <col min="8" max="8" width="1" style="23" customWidth="1"/>
    <col min="9" max="9" width="25.7109375" style="23" customWidth="1"/>
    <col min="10" max="10" width="0.85546875" style="23" customWidth="1"/>
    <col min="11" max="11" width="26.7109375" style="23" customWidth="1"/>
    <col min="12" max="12" width="1" style="23" customWidth="1"/>
    <col min="13" max="13" width="27" style="23" bestFit="1" customWidth="1"/>
    <col min="14" max="14" width="1" style="23" customWidth="1"/>
    <col min="15" max="15" width="27.5703125" style="23" bestFit="1" customWidth="1"/>
    <col min="16" max="16" width="1" style="23" customWidth="1"/>
    <col min="17" max="17" width="26.7109375" style="23" bestFit="1" customWidth="1"/>
    <col min="18" max="18" width="1" style="23" customWidth="1"/>
    <col min="19" max="19" width="16.5703125" style="23" customWidth="1"/>
    <col min="20" max="20" width="18.140625" style="23" customWidth="1"/>
    <col min="21" max="16384" width="9.140625" style="23"/>
  </cols>
  <sheetData>
    <row r="2" spans="1:30" ht="25.9" customHeight="1" x14ac:dyDescent="0.25">
      <c r="A2" s="716" t="s">
        <v>385</v>
      </c>
      <c r="B2" s="716"/>
      <c r="C2" s="716"/>
      <c r="D2" s="716"/>
      <c r="E2" s="716"/>
      <c r="F2" s="716"/>
      <c r="G2" s="716"/>
      <c r="H2" s="716"/>
      <c r="I2" s="716"/>
      <c r="J2" s="716"/>
      <c r="K2" s="716"/>
      <c r="L2" s="716"/>
      <c r="M2" s="716"/>
      <c r="N2" s="716"/>
      <c r="O2" s="716"/>
      <c r="P2" s="716"/>
      <c r="Q2" s="716"/>
      <c r="R2" s="716"/>
    </row>
    <row r="3" spans="1:30" ht="25.9" customHeight="1" x14ac:dyDescent="0.25">
      <c r="A3" s="716" t="s">
        <v>22</v>
      </c>
      <c r="B3" s="716"/>
      <c r="C3" s="716"/>
      <c r="D3" s="716"/>
      <c r="E3" s="716"/>
      <c r="F3" s="716"/>
      <c r="G3" s="716"/>
      <c r="H3" s="716"/>
      <c r="I3" s="716"/>
      <c r="J3" s="716"/>
      <c r="K3" s="716"/>
      <c r="L3" s="716"/>
      <c r="M3" s="716"/>
      <c r="N3" s="716"/>
      <c r="O3" s="716"/>
      <c r="P3" s="716"/>
      <c r="Q3" s="716"/>
      <c r="R3" s="716"/>
    </row>
    <row r="4" spans="1:30" ht="25.9" customHeight="1" x14ac:dyDescent="0.25">
      <c r="A4" s="716" t="s">
        <v>373</v>
      </c>
      <c r="B4" s="716"/>
      <c r="C4" s="716"/>
      <c r="D4" s="716"/>
      <c r="E4" s="716"/>
      <c r="F4" s="716"/>
      <c r="G4" s="716"/>
      <c r="H4" s="716"/>
      <c r="I4" s="716"/>
      <c r="J4" s="716"/>
      <c r="K4" s="716"/>
      <c r="L4" s="716"/>
      <c r="M4" s="716"/>
      <c r="N4" s="716"/>
      <c r="O4" s="716"/>
      <c r="P4" s="716"/>
      <c r="Q4" s="716"/>
    </row>
    <row r="5" spans="1:30" ht="5.25" customHeight="1" x14ac:dyDescent="0.25">
      <c r="A5" s="4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</row>
    <row r="6" spans="1:30" ht="8.25" customHeight="1" x14ac:dyDescent="0.25">
      <c r="A6" s="661"/>
      <c r="B6" s="661"/>
      <c r="C6" s="661"/>
      <c r="D6" s="661"/>
      <c r="E6" s="661"/>
      <c r="F6" s="661"/>
      <c r="G6" s="661"/>
      <c r="H6" s="661"/>
      <c r="I6" s="661"/>
      <c r="J6" s="661"/>
      <c r="K6" s="661"/>
      <c r="L6" s="661"/>
      <c r="M6" s="661"/>
      <c r="N6" s="661"/>
      <c r="O6" s="661"/>
      <c r="P6" s="661"/>
      <c r="Q6" s="661"/>
    </row>
    <row r="7" spans="1:30" ht="29.45" customHeight="1" x14ac:dyDescent="0.25">
      <c r="A7" s="712" t="s">
        <v>39</v>
      </c>
      <c r="B7" s="712"/>
      <c r="C7" s="712"/>
      <c r="D7" s="712"/>
      <c r="E7" s="712"/>
      <c r="F7" s="712"/>
      <c r="G7" s="712"/>
      <c r="H7" s="712"/>
      <c r="I7" s="712"/>
      <c r="J7" s="712"/>
      <c r="K7" s="712"/>
      <c r="L7" s="712"/>
      <c r="M7" s="712"/>
      <c r="N7" s="713"/>
      <c r="O7" s="713"/>
      <c r="P7" s="713"/>
      <c r="Q7" s="713"/>
      <c r="AD7" s="104"/>
    </row>
    <row r="8" spans="1:30" ht="24.75" customHeight="1" x14ac:dyDescent="0.25">
      <c r="A8" s="27"/>
      <c r="B8" s="27"/>
      <c r="C8" s="27"/>
      <c r="D8" s="27"/>
      <c r="E8" s="27"/>
    </row>
    <row r="9" spans="1:30" ht="26.25" customHeight="1" x14ac:dyDescent="0.25">
      <c r="A9" s="6"/>
      <c r="C9" s="715" t="s">
        <v>406</v>
      </c>
      <c r="D9" s="715"/>
      <c r="E9" s="715"/>
      <c r="F9" s="715"/>
      <c r="G9" s="715"/>
      <c r="H9" s="715"/>
      <c r="I9" s="715"/>
      <c r="K9" s="715" t="str">
        <f>تنظیم!A4</f>
        <v>از ابتدای سال مالی تا پایان بهمن ماه 1404</v>
      </c>
      <c r="L9" s="715"/>
      <c r="M9" s="715"/>
      <c r="N9" s="715"/>
      <c r="O9" s="715"/>
      <c r="P9" s="715"/>
      <c r="Q9" s="715"/>
    </row>
    <row r="10" spans="1:30" ht="30" customHeight="1" x14ac:dyDescent="0.25">
      <c r="A10" s="661" t="s">
        <v>40</v>
      </c>
      <c r="C10" s="670" t="s">
        <v>30</v>
      </c>
      <c r="E10" s="661" t="s">
        <v>114</v>
      </c>
      <c r="G10" s="661" t="s">
        <v>29</v>
      </c>
      <c r="I10" s="714" t="s">
        <v>31</v>
      </c>
      <c r="K10" s="661" t="s">
        <v>30</v>
      </c>
      <c r="M10" s="661" t="s">
        <v>113</v>
      </c>
      <c r="O10" s="661" t="s">
        <v>29</v>
      </c>
      <c r="Q10" s="714" t="s">
        <v>31</v>
      </c>
    </row>
    <row r="11" spans="1:30" ht="29.25" customHeight="1" x14ac:dyDescent="0.25">
      <c r="A11" s="715"/>
      <c r="C11" s="42" t="s">
        <v>56</v>
      </c>
      <c r="E11" s="546" t="s">
        <v>55</v>
      </c>
      <c r="G11" s="42" t="s">
        <v>77</v>
      </c>
      <c r="I11" s="715"/>
      <c r="K11" s="42" t="s">
        <v>56</v>
      </c>
      <c r="M11" s="42" t="s">
        <v>55</v>
      </c>
      <c r="O11" s="546" t="s">
        <v>77</v>
      </c>
      <c r="Q11" s="715"/>
    </row>
    <row r="12" spans="1:30" ht="21" x14ac:dyDescent="0.25">
      <c r="A12" s="22"/>
      <c r="C12" s="4" t="s">
        <v>38</v>
      </c>
      <c r="E12" s="4" t="s">
        <v>38</v>
      </c>
      <c r="G12" s="4" t="s">
        <v>38</v>
      </c>
      <c r="I12" s="4" t="s">
        <v>38</v>
      </c>
      <c r="J12" s="24"/>
      <c r="K12" s="4" t="s">
        <v>38</v>
      </c>
      <c r="L12" s="24"/>
      <c r="M12" s="4" t="s">
        <v>38</v>
      </c>
      <c r="N12" s="24"/>
      <c r="O12" s="4" t="s">
        <v>38</v>
      </c>
      <c r="P12" s="24"/>
      <c r="Q12" s="4" t="s">
        <v>38</v>
      </c>
    </row>
    <row r="13" spans="1:30" ht="27.75" x14ac:dyDescent="0.25">
      <c r="A13" s="235" t="s">
        <v>394</v>
      </c>
      <c r="B13" s="235"/>
      <c r="C13" s="464">
        <v>61611285858</v>
      </c>
      <c r="D13" s="464"/>
      <c r="E13" s="464">
        <v>-91557692288</v>
      </c>
      <c r="F13" s="464"/>
      <c r="G13" s="464">
        <v>-349312500000</v>
      </c>
      <c r="H13" s="464"/>
      <c r="I13" s="464">
        <f>C13+E13+G13</f>
        <v>-379258906430</v>
      </c>
      <c r="J13" s="464"/>
      <c r="K13" s="464">
        <v>61611285858</v>
      </c>
      <c r="L13" s="464"/>
      <c r="M13" s="464">
        <v>-91557692288</v>
      </c>
      <c r="N13" s="464"/>
      <c r="O13" s="464">
        <v>-349312500000</v>
      </c>
      <c r="P13" s="464"/>
      <c r="Q13" s="464">
        <f>K13+M13+O13</f>
        <v>-379258906430</v>
      </c>
      <c r="S13" s="25"/>
      <c r="V13" s="29"/>
    </row>
    <row r="14" spans="1:30" ht="27.75" x14ac:dyDescent="0.25">
      <c r="A14" s="235" t="s">
        <v>393</v>
      </c>
      <c r="B14" s="235"/>
      <c r="C14" s="464">
        <v>16009735284</v>
      </c>
      <c r="D14" s="464"/>
      <c r="E14" s="464">
        <v>0</v>
      </c>
      <c r="F14" s="464"/>
      <c r="G14" s="464">
        <v>0</v>
      </c>
      <c r="H14" s="464"/>
      <c r="I14" s="464">
        <f t="shared" ref="I14:I39" si="0">C14+E14+G14</f>
        <v>16009735284</v>
      </c>
      <c r="J14" s="464"/>
      <c r="K14" s="464">
        <v>16009735284</v>
      </c>
      <c r="L14" s="464"/>
      <c r="M14" s="464">
        <v>0</v>
      </c>
      <c r="N14" s="464"/>
      <c r="O14" s="464">
        <v>0</v>
      </c>
      <c r="P14" s="464"/>
      <c r="Q14" s="464">
        <f t="shared" ref="Q14:Q39" si="1">K14+M14+O14</f>
        <v>16009735284</v>
      </c>
      <c r="S14" s="25"/>
      <c r="V14" s="29"/>
    </row>
    <row r="15" spans="1:30" ht="27.75" x14ac:dyDescent="0.25">
      <c r="A15" s="235" t="s">
        <v>84</v>
      </c>
      <c r="B15" s="235"/>
      <c r="C15" s="464">
        <v>0</v>
      </c>
      <c r="D15" s="601"/>
      <c r="E15" s="464">
        <v>0</v>
      </c>
      <c r="F15" s="464"/>
      <c r="G15" s="464">
        <v>0</v>
      </c>
      <c r="H15" s="464"/>
      <c r="I15" s="464">
        <f t="shared" si="0"/>
        <v>0</v>
      </c>
      <c r="J15" s="464"/>
      <c r="K15" s="464">
        <v>20262035</v>
      </c>
      <c r="L15" s="464"/>
      <c r="M15" s="464">
        <v>0</v>
      </c>
      <c r="N15" s="464"/>
      <c r="O15" s="464">
        <v>1087500</v>
      </c>
      <c r="P15" s="464"/>
      <c r="Q15" s="464">
        <f t="shared" si="1"/>
        <v>21349535</v>
      </c>
      <c r="S15" s="28"/>
      <c r="V15" s="29"/>
    </row>
    <row r="16" spans="1:30" ht="27.75" x14ac:dyDescent="0.25">
      <c r="A16" s="235" t="s">
        <v>86</v>
      </c>
      <c r="B16" s="235"/>
      <c r="C16" s="464">
        <v>0</v>
      </c>
      <c r="D16" s="601"/>
      <c r="E16" s="464">
        <v>0</v>
      </c>
      <c r="F16" s="464"/>
      <c r="G16" s="464">
        <v>0</v>
      </c>
      <c r="H16" s="464"/>
      <c r="I16" s="464">
        <f t="shared" si="0"/>
        <v>0</v>
      </c>
      <c r="J16" s="464"/>
      <c r="K16" s="464">
        <v>12547130</v>
      </c>
      <c r="L16" s="464"/>
      <c r="M16" s="464">
        <v>0</v>
      </c>
      <c r="N16" s="464"/>
      <c r="O16" s="464">
        <v>40083375</v>
      </c>
      <c r="P16" s="464"/>
      <c r="Q16" s="464">
        <f t="shared" si="1"/>
        <v>52630505</v>
      </c>
      <c r="S16" s="28"/>
      <c r="V16" s="29"/>
    </row>
    <row r="17" spans="1:22" ht="27.75" x14ac:dyDescent="0.25">
      <c r="A17" s="235" t="s">
        <v>214</v>
      </c>
      <c r="B17" s="235"/>
      <c r="C17" s="464">
        <v>0</v>
      </c>
      <c r="D17" s="601"/>
      <c r="E17" s="464">
        <v>0</v>
      </c>
      <c r="F17" s="464"/>
      <c r="G17" s="464">
        <v>0</v>
      </c>
      <c r="H17" s="464"/>
      <c r="I17" s="464">
        <f t="shared" si="0"/>
        <v>0</v>
      </c>
      <c r="J17" s="464"/>
      <c r="K17" s="464">
        <v>235574057</v>
      </c>
      <c r="L17" s="464"/>
      <c r="M17" s="464">
        <v>0</v>
      </c>
      <c r="N17" s="464"/>
      <c r="O17" s="464">
        <v>6434375</v>
      </c>
      <c r="P17" s="464"/>
      <c r="Q17" s="464">
        <f t="shared" si="1"/>
        <v>242008432</v>
      </c>
      <c r="S17" s="28"/>
      <c r="V17" s="29"/>
    </row>
    <row r="18" spans="1:22" ht="27.75" x14ac:dyDescent="0.25">
      <c r="A18" s="235" t="s">
        <v>177</v>
      </c>
      <c r="B18" s="235"/>
      <c r="C18" s="464">
        <v>0</v>
      </c>
      <c r="D18" s="601"/>
      <c r="E18" s="464">
        <v>0</v>
      </c>
      <c r="F18" s="464"/>
      <c r="G18" s="464">
        <v>0</v>
      </c>
      <c r="H18" s="464"/>
      <c r="I18" s="464">
        <f t="shared" si="0"/>
        <v>0</v>
      </c>
      <c r="J18" s="464"/>
      <c r="K18" s="464">
        <v>13222220379</v>
      </c>
      <c r="L18" s="464"/>
      <c r="M18" s="464">
        <v>0</v>
      </c>
      <c r="N18" s="464"/>
      <c r="O18" s="464">
        <v>-2969986087</v>
      </c>
      <c r="P18" s="464"/>
      <c r="Q18" s="464">
        <f t="shared" si="1"/>
        <v>10252234292</v>
      </c>
      <c r="S18" s="28"/>
      <c r="V18" s="29"/>
    </row>
    <row r="19" spans="1:22" ht="27.75" x14ac:dyDescent="0.25">
      <c r="A19" s="235" t="s">
        <v>221</v>
      </c>
      <c r="B19" s="235"/>
      <c r="C19" s="464">
        <v>341645196</v>
      </c>
      <c r="D19" s="464"/>
      <c r="E19" s="464">
        <v>0</v>
      </c>
      <c r="F19" s="464"/>
      <c r="G19" s="464">
        <v>0</v>
      </c>
      <c r="H19" s="464"/>
      <c r="I19" s="464">
        <f t="shared" si="0"/>
        <v>341645196</v>
      </c>
      <c r="J19" s="464"/>
      <c r="K19" s="464">
        <v>6154888865</v>
      </c>
      <c r="L19" s="464"/>
      <c r="M19" s="464">
        <v>-6525000</v>
      </c>
      <c r="N19" s="464"/>
      <c r="O19" s="464">
        <v>5898782</v>
      </c>
      <c r="P19" s="464"/>
      <c r="Q19" s="464">
        <f t="shared" si="1"/>
        <v>6154262647</v>
      </c>
      <c r="S19" s="28"/>
      <c r="V19" s="29"/>
    </row>
    <row r="20" spans="1:22" ht="27.75" x14ac:dyDescent="0.25">
      <c r="A20" s="235" t="s">
        <v>322</v>
      </c>
      <c r="B20" s="235"/>
      <c r="C20" s="464">
        <v>0</v>
      </c>
      <c r="D20" s="464"/>
      <c r="E20" s="464">
        <v>0</v>
      </c>
      <c r="F20" s="464"/>
      <c r="G20" s="464">
        <v>0</v>
      </c>
      <c r="H20" s="464"/>
      <c r="I20" s="464">
        <f t="shared" si="0"/>
        <v>0</v>
      </c>
      <c r="J20" s="464"/>
      <c r="K20" s="464">
        <v>102089844289</v>
      </c>
      <c r="L20" s="464"/>
      <c r="M20" s="464">
        <v>0</v>
      </c>
      <c r="N20" s="464"/>
      <c r="O20" s="464">
        <v>0</v>
      </c>
      <c r="P20" s="464"/>
      <c r="Q20" s="464">
        <f t="shared" si="1"/>
        <v>102089844289</v>
      </c>
      <c r="S20" s="28"/>
      <c r="V20" s="29"/>
    </row>
    <row r="21" spans="1:22" ht="27.75" x14ac:dyDescent="0.25">
      <c r="A21" s="235" t="s">
        <v>321</v>
      </c>
      <c r="B21" s="235"/>
      <c r="C21" s="464">
        <v>300654339021</v>
      </c>
      <c r="D21" s="464"/>
      <c r="E21" s="464">
        <v>-19773350275</v>
      </c>
      <c r="F21" s="464"/>
      <c r="G21" s="464">
        <v>105435484537</v>
      </c>
      <c r="H21" s="464"/>
      <c r="I21" s="464">
        <f t="shared" si="0"/>
        <v>386316473283</v>
      </c>
      <c r="J21" s="464"/>
      <c r="K21" s="464">
        <v>3229198921767</v>
      </c>
      <c r="L21" s="464"/>
      <c r="M21" s="464">
        <v>-803596823666</v>
      </c>
      <c r="N21" s="464"/>
      <c r="O21" s="464">
        <v>0</v>
      </c>
      <c r="P21" s="464"/>
      <c r="Q21" s="464">
        <f t="shared" si="1"/>
        <v>2425602098101</v>
      </c>
      <c r="S21" s="28"/>
      <c r="V21" s="29"/>
    </row>
    <row r="22" spans="1:22" ht="27.75" x14ac:dyDescent="0.25">
      <c r="A22" s="235" t="s">
        <v>330</v>
      </c>
      <c r="B22" s="235"/>
      <c r="C22" s="464">
        <v>0</v>
      </c>
      <c r="D22" s="464"/>
      <c r="E22" s="464">
        <v>0</v>
      </c>
      <c r="F22" s="464"/>
      <c r="G22" s="464">
        <v>0</v>
      </c>
      <c r="H22" s="464"/>
      <c r="I22" s="464">
        <f t="shared" si="0"/>
        <v>0</v>
      </c>
      <c r="J22" s="464"/>
      <c r="K22" s="464">
        <v>14947680019</v>
      </c>
      <c r="L22" s="464"/>
      <c r="M22" s="464">
        <v>0</v>
      </c>
      <c r="N22" s="464"/>
      <c r="O22" s="464">
        <v>0</v>
      </c>
      <c r="P22" s="464"/>
      <c r="Q22" s="464">
        <f t="shared" si="1"/>
        <v>14947680019</v>
      </c>
      <c r="V22" s="29"/>
    </row>
    <row r="23" spans="1:22" ht="27.75" x14ac:dyDescent="0.25">
      <c r="A23" s="235" t="s">
        <v>339</v>
      </c>
      <c r="B23" s="235"/>
      <c r="C23" s="464">
        <v>36128095232</v>
      </c>
      <c r="D23" s="464"/>
      <c r="E23" s="464">
        <v>73553710611</v>
      </c>
      <c r="F23" s="464"/>
      <c r="G23" s="464">
        <v>0</v>
      </c>
      <c r="H23" s="464"/>
      <c r="I23" s="464">
        <f t="shared" si="0"/>
        <v>109681805843</v>
      </c>
      <c r="J23" s="464"/>
      <c r="K23" s="464">
        <v>437425202740</v>
      </c>
      <c r="L23" s="464"/>
      <c r="M23" s="464">
        <v>-129336640822</v>
      </c>
      <c r="N23" s="464"/>
      <c r="O23" s="464">
        <v>-92185930265</v>
      </c>
      <c r="P23" s="464"/>
      <c r="Q23" s="464">
        <f t="shared" si="1"/>
        <v>215902631653</v>
      </c>
      <c r="S23" s="28"/>
      <c r="V23" s="29"/>
    </row>
    <row r="24" spans="1:22" ht="27.75" x14ac:dyDescent="0.25">
      <c r="A24" s="235" t="s">
        <v>178</v>
      </c>
      <c r="B24" s="235"/>
      <c r="C24" s="464">
        <v>26277476600</v>
      </c>
      <c r="D24" s="464"/>
      <c r="E24" s="464">
        <v>99945625000</v>
      </c>
      <c r="F24" s="464"/>
      <c r="G24" s="464">
        <v>0</v>
      </c>
      <c r="H24" s="464"/>
      <c r="I24" s="464">
        <f t="shared" si="0"/>
        <v>126223101600</v>
      </c>
      <c r="J24" s="464"/>
      <c r="K24" s="464">
        <v>113341876089</v>
      </c>
      <c r="L24" s="464"/>
      <c r="M24" s="464">
        <v>99401875000</v>
      </c>
      <c r="N24" s="464"/>
      <c r="O24" s="464">
        <v>-2649073645</v>
      </c>
      <c r="P24" s="464"/>
      <c r="Q24" s="464">
        <f t="shared" si="1"/>
        <v>210094677444</v>
      </c>
      <c r="S24" s="28"/>
      <c r="V24" s="29"/>
    </row>
    <row r="25" spans="1:22" ht="27.75" x14ac:dyDescent="0.25">
      <c r="A25" s="235" t="s">
        <v>205</v>
      </c>
      <c r="B25" s="235"/>
      <c r="C25" s="464">
        <v>0</v>
      </c>
      <c r="D25" s="464"/>
      <c r="E25" s="464">
        <v>0</v>
      </c>
      <c r="F25" s="464"/>
      <c r="G25" s="464">
        <v>0</v>
      </c>
      <c r="H25" s="464"/>
      <c r="I25" s="464">
        <f t="shared" si="0"/>
        <v>0</v>
      </c>
      <c r="J25" s="464"/>
      <c r="K25" s="464">
        <v>14185840067</v>
      </c>
      <c r="L25" s="464"/>
      <c r="M25" s="464">
        <v>0</v>
      </c>
      <c r="N25" s="464"/>
      <c r="O25" s="464">
        <v>18955850</v>
      </c>
      <c r="P25" s="464"/>
      <c r="Q25" s="464">
        <f t="shared" si="1"/>
        <v>14204795917</v>
      </c>
      <c r="V25" s="29"/>
    </row>
    <row r="26" spans="1:22" ht="27.75" x14ac:dyDescent="0.25">
      <c r="A26" s="235" t="s">
        <v>176</v>
      </c>
      <c r="B26" s="235"/>
      <c r="C26" s="464">
        <v>0</v>
      </c>
      <c r="D26" s="464"/>
      <c r="E26" s="464">
        <v>0</v>
      </c>
      <c r="F26" s="464"/>
      <c r="G26" s="464">
        <v>0</v>
      </c>
      <c r="H26" s="464"/>
      <c r="I26" s="464">
        <f t="shared" si="0"/>
        <v>0</v>
      </c>
      <c r="J26" s="464"/>
      <c r="K26" s="464">
        <v>753393471</v>
      </c>
      <c r="L26" s="464"/>
      <c r="M26" s="464">
        <v>0</v>
      </c>
      <c r="N26" s="464"/>
      <c r="O26" s="464">
        <v>850443411</v>
      </c>
      <c r="P26" s="464"/>
      <c r="Q26" s="464">
        <f t="shared" si="1"/>
        <v>1603836882</v>
      </c>
      <c r="V26" s="29"/>
    </row>
    <row r="27" spans="1:22" ht="27.75" x14ac:dyDescent="0.25">
      <c r="A27" s="235" t="s">
        <v>262</v>
      </c>
      <c r="B27" s="235"/>
      <c r="C27" s="464">
        <v>0</v>
      </c>
      <c r="D27" s="464"/>
      <c r="E27" s="464">
        <v>0</v>
      </c>
      <c r="F27" s="464"/>
      <c r="G27" s="464">
        <v>0</v>
      </c>
      <c r="H27" s="464"/>
      <c r="I27" s="464">
        <f t="shared" si="0"/>
        <v>0</v>
      </c>
      <c r="J27" s="464"/>
      <c r="K27" s="464">
        <v>120170840159</v>
      </c>
      <c r="L27" s="464"/>
      <c r="M27" s="464">
        <v>0</v>
      </c>
      <c r="N27" s="464"/>
      <c r="O27" s="464">
        <v>181250000</v>
      </c>
      <c r="P27" s="464"/>
      <c r="Q27" s="464">
        <f t="shared" si="1"/>
        <v>120352090159</v>
      </c>
      <c r="V27" s="29"/>
    </row>
    <row r="28" spans="1:22" ht="27.75" x14ac:dyDescent="0.25">
      <c r="A28" s="235" t="s">
        <v>263</v>
      </c>
      <c r="B28" s="235"/>
      <c r="C28" s="464">
        <v>64923799297</v>
      </c>
      <c r="D28" s="464"/>
      <c r="E28" s="464">
        <v>32782165000</v>
      </c>
      <c r="F28" s="464"/>
      <c r="G28" s="464">
        <v>0</v>
      </c>
      <c r="H28" s="464"/>
      <c r="I28" s="464">
        <f t="shared" si="0"/>
        <v>97705964297</v>
      </c>
      <c r="J28" s="464"/>
      <c r="K28" s="464">
        <v>741460127536</v>
      </c>
      <c r="L28" s="464"/>
      <c r="M28" s="464">
        <v>31884796798</v>
      </c>
      <c r="N28" s="464"/>
      <c r="O28" s="464">
        <v>-249093750</v>
      </c>
      <c r="P28" s="464"/>
      <c r="Q28" s="464">
        <f t="shared" si="1"/>
        <v>773095830584</v>
      </c>
      <c r="V28" s="29"/>
    </row>
    <row r="29" spans="1:22" ht="27.75" x14ac:dyDescent="0.25">
      <c r="A29" s="235" t="s">
        <v>261</v>
      </c>
      <c r="B29" s="235"/>
      <c r="C29" s="464">
        <v>0</v>
      </c>
      <c r="D29" s="464"/>
      <c r="E29" s="464">
        <v>0</v>
      </c>
      <c r="F29" s="464"/>
      <c r="G29" s="464">
        <v>0</v>
      </c>
      <c r="H29" s="464"/>
      <c r="I29" s="464">
        <f t="shared" si="0"/>
        <v>0</v>
      </c>
      <c r="J29" s="464"/>
      <c r="K29" s="464">
        <v>149618221659</v>
      </c>
      <c r="L29" s="464"/>
      <c r="M29" s="464">
        <v>0</v>
      </c>
      <c r="N29" s="464"/>
      <c r="O29" s="464">
        <v>-47605250</v>
      </c>
      <c r="P29" s="464"/>
      <c r="Q29" s="464">
        <f t="shared" si="1"/>
        <v>149570616409</v>
      </c>
      <c r="V29" s="29"/>
    </row>
    <row r="30" spans="1:22" ht="27.75" x14ac:dyDescent="0.25">
      <c r="A30" s="235" t="s">
        <v>302</v>
      </c>
      <c r="B30" s="235"/>
      <c r="C30" s="464">
        <v>0</v>
      </c>
      <c r="D30" s="464"/>
      <c r="E30" s="464">
        <v>0</v>
      </c>
      <c r="F30" s="464"/>
      <c r="G30" s="464">
        <v>0</v>
      </c>
      <c r="H30" s="464"/>
      <c r="I30" s="464">
        <f t="shared" si="0"/>
        <v>0</v>
      </c>
      <c r="J30" s="464"/>
      <c r="K30" s="464">
        <v>366550676359</v>
      </c>
      <c r="L30" s="464"/>
      <c r="M30" s="464">
        <v>0</v>
      </c>
      <c r="N30" s="464"/>
      <c r="O30" s="464">
        <v>0</v>
      </c>
      <c r="P30" s="464"/>
      <c r="Q30" s="464">
        <f t="shared" si="1"/>
        <v>366550676359</v>
      </c>
      <c r="V30" s="29"/>
    </row>
    <row r="31" spans="1:22" ht="27.75" x14ac:dyDescent="0.25">
      <c r="A31" s="235" t="s">
        <v>301</v>
      </c>
      <c r="B31" s="235"/>
      <c r="C31" s="464">
        <v>0</v>
      </c>
      <c r="D31" s="464"/>
      <c r="E31" s="464">
        <v>0</v>
      </c>
      <c r="F31" s="464"/>
      <c r="G31" s="464">
        <v>0</v>
      </c>
      <c r="H31" s="464"/>
      <c r="I31" s="464">
        <f t="shared" si="0"/>
        <v>0</v>
      </c>
      <c r="J31" s="464"/>
      <c r="K31" s="464">
        <v>193062420436</v>
      </c>
      <c r="L31" s="464"/>
      <c r="M31" s="464">
        <v>0</v>
      </c>
      <c r="N31" s="464"/>
      <c r="O31" s="464">
        <v>1499708537</v>
      </c>
      <c r="P31" s="464"/>
      <c r="Q31" s="464">
        <f t="shared" si="1"/>
        <v>194562128973</v>
      </c>
      <c r="V31" s="29"/>
    </row>
    <row r="32" spans="1:22" s="410" customFormat="1" ht="27.75" x14ac:dyDescent="0.25">
      <c r="A32" s="235" t="s">
        <v>377</v>
      </c>
      <c r="B32" s="235"/>
      <c r="C32" s="464">
        <v>30097262770</v>
      </c>
      <c r="D32" s="464"/>
      <c r="E32" s="464">
        <v>0</v>
      </c>
      <c r="F32" s="464"/>
      <c r="G32" s="464">
        <v>0</v>
      </c>
      <c r="H32" s="464"/>
      <c r="I32" s="464">
        <f t="shared" si="0"/>
        <v>30097262770</v>
      </c>
      <c r="J32" s="464"/>
      <c r="K32" s="464">
        <v>37025231443</v>
      </c>
      <c r="L32" s="464"/>
      <c r="M32" s="464">
        <v>-543750000</v>
      </c>
      <c r="N32" s="464"/>
      <c r="O32" s="464">
        <v>0</v>
      </c>
      <c r="P32" s="464"/>
      <c r="Q32" s="464">
        <f t="shared" si="1"/>
        <v>36481481443</v>
      </c>
      <c r="V32" s="29"/>
    </row>
    <row r="33" spans="1:22" s="412" customFormat="1" ht="27.75" x14ac:dyDescent="0.25">
      <c r="A33" s="235" t="s">
        <v>360</v>
      </c>
      <c r="B33" s="235"/>
      <c r="C33" s="464">
        <v>20965779870</v>
      </c>
      <c r="D33" s="464"/>
      <c r="E33" s="464">
        <v>0</v>
      </c>
      <c r="F33" s="464"/>
      <c r="G33" s="464">
        <v>0</v>
      </c>
      <c r="H33" s="464"/>
      <c r="I33" s="464">
        <f t="shared" si="0"/>
        <v>20965779870</v>
      </c>
      <c r="J33" s="464"/>
      <c r="K33" s="464">
        <v>42014541539</v>
      </c>
      <c r="L33" s="464"/>
      <c r="M33" s="464">
        <v>-435000000</v>
      </c>
      <c r="N33" s="464"/>
      <c r="O33" s="464">
        <v>0</v>
      </c>
      <c r="P33" s="464"/>
      <c r="Q33" s="464">
        <f t="shared" si="1"/>
        <v>41579541539</v>
      </c>
      <c r="V33" s="29"/>
    </row>
    <row r="34" spans="1:22" s="412" customFormat="1" ht="27.75" x14ac:dyDescent="0.25">
      <c r="A34" s="235" t="s">
        <v>361</v>
      </c>
      <c r="B34" s="235"/>
      <c r="C34" s="464">
        <v>74397313475</v>
      </c>
      <c r="D34" s="464"/>
      <c r="E34" s="464">
        <v>259602800018</v>
      </c>
      <c r="F34" s="464"/>
      <c r="G34" s="464">
        <v>0</v>
      </c>
      <c r="H34" s="464"/>
      <c r="I34" s="464">
        <f t="shared" si="0"/>
        <v>334000113493</v>
      </c>
      <c r="J34" s="464"/>
      <c r="K34" s="464">
        <v>175737497244</v>
      </c>
      <c r="L34" s="464"/>
      <c r="M34" s="464">
        <v>-150121986901</v>
      </c>
      <c r="N34" s="464"/>
      <c r="O34" s="464">
        <v>0</v>
      </c>
      <c r="P34" s="464"/>
      <c r="Q34" s="464">
        <f>K34+M34+O34</f>
        <v>25615510343</v>
      </c>
      <c r="V34" s="29"/>
    </row>
    <row r="35" spans="1:22" s="412" customFormat="1" ht="27.75" x14ac:dyDescent="0.25">
      <c r="A35" s="235" t="s">
        <v>349</v>
      </c>
      <c r="B35" s="235"/>
      <c r="C35" s="464">
        <v>53156893280</v>
      </c>
      <c r="D35" s="464"/>
      <c r="E35" s="464">
        <v>0</v>
      </c>
      <c r="F35" s="464"/>
      <c r="G35" s="464">
        <v>0</v>
      </c>
      <c r="H35" s="464"/>
      <c r="I35" s="464">
        <f t="shared" si="0"/>
        <v>53156893280</v>
      </c>
      <c r="J35" s="464"/>
      <c r="K35" s="464">
        <v>181019378682</v>
      </c>
      <c r="L35" s="464"/>
      <c r="M35" s="464">
        <v>-1087500000</v>
      </c>
      <c r="N35" s="464"/>
      <c r="O35" s="464">
        <v>0</v>
      </c>
      <c r="P35" s="464"/>
      <c r="Q35" s="464">
        <f t="shared" si="1"/>
        <v>179931878682</v>
      </c>
      <c r="V35" s="29"/>
    </row>
    <row r="36" spans="1:22" s="412" customFormat="1" ht="27.75" x14ac:dyDescent="0.25">
      <c r="A36" s="235" t="s">
        <v>323</v>
      </c>
      <c r="B36" s="235"/>
      <c r="C36" s="464">
        <v>37716508577</v>
      </c>
      <c r="D36" s="464"/>
      <c r="E36" s="464">
        <v>149918437500</v>
      </c>
      <c r="F36" s="464"/>
      <c r="G36" s="464">
        <v>0</v>
      </c>
      <c r="H36" s="464"/>
      <c r="I36" s="464">
        <f t="shared" si="0"/>
        <v>187634946077</v>
      </c>
      <c r="J36" s="464"/>
      <c r="K36" s="464">
        <v>267997824161</v>
      </c>
      <c r="L36" s="464"/>
      <c r="M36" s="464">
        <v>149102812500</v>
      </c>
      <c r="N36" s="464"/>
      <c r="O36" s="464">
        <v>0</v>
      </c>
      <c r="P36" s="464"/>
      <c r="Q36" s="464">
        <f t="shared" si="1"/>
        <v>417100636661</v>
      </c>
      <c r="V36" s="29"/>
    </row>
    <row r="37" spans="1:22" s="412" customFormat="1" ht="27.75" x14ac:dyDescent="0.25">
      <c r="A37" s="235" t="s">
        <v>310</v>
      </c>
      <c r="B37" s="235"/>
      <c r="C37" s="464">
        <v>10166974050</v>
      </c>
      <c r="D37" s="464"/>
      <c r="E37" s="464">
        <v>-3273219219</v>
      </c>
      <c r="F37" s="464"/>
      <c r="G37" s="464">
        <v>0</v>
      </c>
      <c r="H37" s="464"/>
      <c r="I37" s="464">
        <f t="shared" si="0"/>
        <v>6893754831</v>
      </c>
      <c r="J37" s="464"/>
      <c r="K37" s="464">
        <v>70030924352</v>
      </c>
      <c r="L37" s="464"/>
      <c r="M37" s="464">
        <v>-6777031719</v>
      </c>
      <c r="N37" s="464"/>
      <c r="O37" s="464">
        <v>0</v>
      </c>
      <c r="P37" s="464"/>
      <c r="Q37" s="464">
        <f t="shared" si="1"/>
        <v>63253892633</v>
      </c>
      <c r="V37" s="29"/>
    </row>
    <row r="38" spans="1:22" s="412" customFormat="1" ht="27.75" x14ac:dyDescent="0.25">
      <c r="A38" s="235" t="s">
        <v>268</v>
      </c>
      <c r="B38" s="235"/>
      <c r="C38" s="464">
        <v>82692509600</v>
      </c>
      <c r="D38" s="464"/>
      <c r="E38" s="464">
        <v>21236446400</v>
      </c>
      <c r="F38" s="464"/>
      <c r="G38" s="464">
        <v>0</v>
      </c>
      <c r="H38" s="464"/>
      <c r="I38" s="464">
        <f t="shared" si="0"/>
        <v>103928956000</v>
      </c>
      <c r="J38" s="464"/>
      <c r="K38" s="464">
        <v>1073798682090</v>
      </c>
      <c r="L38" s="464"/>
      <c r="M38" s="464">
        <v>84410671900</v>
      </c>
      <c r="N38" s="464"/>
      <c r="O38" s="464">
        <v>0</v>
      </c>
      <c r="P38" s="464"/>
      <c r="Q38" s="464">
        <f t="shared" si="1"/>
        <v>1158209353990</v>
      </c>
      <c r="V38" s="29"/>
    </row>
    <row r="39" spans="1:22" s="412" customFormat="1" ht="27.75" x14ac:dyDescent="0.25">
      <c r="A39" s="235" t="s">
        <v>253</v>
      </c>
      <c r="B39" s="235"/>
      <c r="C39" s="464">
        <v>25954707650</v>
      </c>
      <c r="D39" s="464"/>
      <c r="E39" s="464">
        <v>0</v>
      </c>
      <c r="F39" s="464"/>
      <c r="G39" s="464">
        <v>0</v>
      </c>
      <c r="H39" s="464"/>
      <c r="I39" s="464">
        <f t="shared" si="0"/>
        <v>25954707650</v>
      </c>
      <c r="J39" s="464"/>
      <c r="K39" s="464">
        <v>296281509786</v>
      </c>
      <c r="L39" s="464"/>
      <c r="M39" s="464">
        <v>-362500000</v>
      </c>
      <c r="N39" s="464"/>
      <c r="O39" s="464">
        <v>0</v>
      </c>
      <c r="P39" s="464"/>
      <c r="Q39" s="464">
        <f t="shared" si="1"/>
        <v>295919009786</v>
      </c>
      <c r="V39" s="29"/>
    </row>
    <row r="40" spans="1:22" s="45" customFormat="1" ht="37.5" customHeight="1" thickBot="1" x14ac:dyDescent="0.3">
      <c r="A40" s="263" t="s">
        <v>31</v>
      </c>
      <c r="B40" s="263"/>
      <c r="C40" s="465">
        <f>SUM(C13:C39)</f>
        <v>841094325760</v>
      </c>
      <c r="D40" s="466"/>
      <c r="E40" s="492">
        <f>SUM(E13:E39)</f>
        <v>522434922747</v>
      </c>
      <c r="F40" s="493"/>
      <c r="G40" s="492">
        <f>SUM(G13:G39)</f>
        <v>-243877015463</v>
      </c>
      <c r="H40" s="493"/>
      <c r="I40" s="492">
        <f>SUM(I13:I39)</f>
        <v>1119652233044</v>
      </c>
      <c r="J40" s="494"/>
      <c r="K40" s="492">
        <f>SUM(K13:K39)</f>
        <v>7723977147496</v>
      </c>
      <c r="L40" s="494"/>
      <c r="M40" s="492">
        <f>SUM(M13:M39)</f>
        <v>-819025294198</v>
      </c>
      <c r="N40" s="494"/>
      <c r="O40" s="492">
        <f>SUM(O13:O39)</f>
        <v>-444810327167</v>
      </c>
      <c r="P40" s="467"/>
      <c r="Q40" s="465">
        <f>SUM(Q13:Q39)</f>
        <v>6460141526131</v>
      </c>
      <c r="S40" s="307"/>
      <c r="T40" s="161"/>
      <c r="V40" s="46"/>
    </row>
    <row r="41" spans="1:22" ht="27" thickTop="1" x14ac:dyDescent="0.25">
      <c r="A41" s="45"/>
      <c r="B41" s="45"/>
      <c r="C41" s="104"/>
      <c r="D41" s="104"/>
      <c r="E41" s="104"/>
      <c r="F41" s="104"/>
      <c r="G41" s="104"/>
      <c r="H41" s="104"/>
      <c r="I41" s="104"/>
      <c r="J41" s="24"/>
      <c r="K41" s="317"/>
      <c r="L41" s="104"/>
      <c r="M41" s="126"/>
      <c r="N41" s="126"/>
      <c r="O41" s="126"/>
      <c r="P41" s="104"/>
      <c r="Q41" s="104"/>
      <c r="S41" s="307"/>
      <c r="T41" s="161"/>
      <c r="V41" s="29"/>
    </row>
    <row r="42" spans="1:22" ht="24.75" x14ac:dyDescent="0.6">
      <c r="A42" s="363"/>
      <c r="B42" s="362"/>
      <c r="C42" s="364"/>
      <c r="D42" s="29"/>
    </row>
    <row r="43" spans="1:22" ht="26.25" x14ac:dyDescent="0.6">
      <c r="A43" s="538"/>
      <c r="B43" s="365"/>
      <c r="C43" s="366"/>
      <c r="D43" s="365"/>
      <c r="E43" s="366"/>
      <c r="F43" s="365"/>
      <c r="G43" s="366"/>
    </row>
    <row r="44" spans="1:22" x14ac:dyDescent="0.25">
      <c r="A44" s="412"/>
      <c r="B44" s="412"/>
      <c r="C44" s="412"/>
      <c r="D44" s="412"/>
      <c r="E44" s="412"/>
      <c r="F44" s="412"/>
      <c r="G44" s="412"/>
      <c r="H44" s="412"/>
      <c r="I44" s="412"/>
      <c r="J44" s="412"/>
      <c r="K44" s="412"/>
      <c r="L44" s="412"/>
      <c r="M44" s="412"/>
      <c r="N44" s="412"/>
      <c r="O44" s="412"/>
      <c r="P44" s="412"/>
      <c r="Q44" s="412"/>
    </row>
    <row r="45" spans="1:22" x14ac:dyDescent="0.25">
      <c r="A45" s="412"/>
      <c r="B45" s="412"/>
      <c r="C45" s="412"/>
      <c r="D45" s="412"/>
      <c r="E45" s="412"/>
      <c r="F45" s="412"/>
      <c r="G45" s="412"/>
      <c r="H45" s="412"/>
      <c r="I45" s="412"/>
      <c r="J45" s="412"/>
      <c r="K45" s="412"/>
      <c r="L45" s="412"/>
      <c r="M45" s="412"/>
      <c r="N45" s="412"/>
      <c r="O45" s="412"/>
      <c r="P45" s="412"/>
      <c r="Q45" s="412"/>
    </row>
    <row r="46" spans="1:22" x14ac:dyDescent="0.25">
      <c r="A46" s="412"/>
      <c r="B46" s="412"/>
      <c r="C46" s="412"/>
      <c r="D46" s="412"/>
      <c r="E46" s="412"/>
      <c r="F46" s="412"/>
      <c r="G46" s="412"/>
      <c r="H46" s="412"/>
      <c r="I46" s="412"/>
      <c r="J46" s="412"/>
      <c r="K46" s="412"/>
      <c r="L46" s="412"/>
      <c r="M46" s="412"/>
      <c r="N46" s="412"/>
      <c r="O46" s="412"/>
      <c r="P46" s="412"/>
      <c r="Q46" s="412"/>
    </row>
    <row r="47" spans="1:22" x14ac:dyDescent="0.25">
      <c r="A47" s="412"/>
      <c r="B47" s="412"/>
      <c r="C47" s="412"/>
      <c r="D47" s="412"/>
      <c r="E47" s="412"/>
      <c r="F47" s="412"/>
      <c r="G47" s="412"/>
      <c r="H47" s="412"/>
      <c r="I47" s="412"/>
      <c r="J47" s="412"/>
      <c r="K47" s="412"/>
      <c r="L47" s="412"/>
      <c r="M47" s="412"/>
      <c r="N47" s="412"/>
      <c r="O47" s="412"/>
      <c r="P47" s="412"/>
      <c r="Q47" s="412"/>
    </row>
    <row r="48" spans="1:22" x14ac:dyDescent="0.25">
      <c r="A48" s="412"/>
      <c r="B48" s="412"/>
      <c r="C48" s="412"/>
      <c r="D48" s="412"/>
      <c r="E48" s="412"/>
      <c r="F48" s="412"/>
      <c r="G48" s="412"/>
      <c r="H48" s="412"/>
      <c r="I48" s="412"/>
      <c r="J48" s="412"/>
      <c r="K48" s="412"/>
      <c r="L48" s="412"/>
      <c r="M48" s="412"/>
      <c r="N48" s="412"/>
      <c r="O48" s="412"/>
      <c r="P48" s="412"/>
      <c r="Q48" s="412"/>
    </row>
    <row r="49" spans="1:17" x14ac:dyDescent="0.25">
      <c r="A49" s="412"/>
      <c r="B49" s="412"/>
      <c r="C49" s="412"/>
      <c r="D49" s="412"/>
      <c r="E49" s="412"/>
      <c r="F49" s="412"/>
      <c r="G49" s="412"/>
      <c r="H49" s="412"/>
      <c r="I49" s="412"/>
      <c r="J49" s="412"/>
      <c r="K49" s="412"/>
      <c r="L49" s="412"/>
      <c r="M49" s="412"/>
      <c r="N49" s="412"/>
      <c r="O49" s="412"/>
      <c r="P49" s="412"/>
      <c r="Q49" s="412"/>
    </row>
    <row r="50" spans="1:17" x14ac:dyDescent="0.25">
      <c r="A50" s="412"/>
      <c r="B50" s="412"/>
      <c r="C50" s="412"/>
      <c r="D50" s="412"/>
      <c r="E50" s="412"/>
      <c r="F50" s="412"/>
      <c r="G50" s="412"/>
      <c r="H50" s="412"/>
      <c r="I50" s="412"/>
      <c r="J50" s="412"/>
      <c r="K50" s="412"/>
      <c r="L50" s="412"/>
      <c r="M50" s="412"/>
      <c r="N50" s="412"/>
      <c r="O50" s="412"/>
      <c r="P50" s="412"/>
      <c r="Q50" s="412"/>
    </row>
    <row r="51" spans="1:17" x14ac:dyDescent="0.25">
      <c r="A51" s="412"/>
      <c r="B51" s="412"/>
      <c r="C51" s="412"/>
      <c r="D51" s="412"/>
      <c r="E51" s="412"/>
      <c r="F51" s="412"/>
      <c r="G51" s="412"/>
      <c r="H51" s="412"/>
      <c r="I51" s="412"/>
      <c r="J51" s="412"/>
      <c r="K51" s="412"/>
      <c r="L51" s="412"/>
      <c r="M51" s="412"/>
      <c r="N51" s="412"/>
      <c r="O51" s="412"/>
      <c r="P51" s="412"/>
      <c r="Q51" s="412"/>
    </row>
    <row r="52" spans="1:17" x14ac:dyDescent="0.25">
      <c r="A52" s="412"/>
      <c r="B52" s="412"/>
      <c r="C52" s="412"/>
      <c r="D52" s="412"/>
      <c r="E52" s="412"/>
      <c r="F52" s="412"/>
      <c r="G52" s="412"/>
      <c r="H52" s="412"/>
      <c r="I52" s="412"/>
      <c r="J52" s="412"/>
      <c r="K52" s="412"/>
      <c r="L52" s="412"/>
      <c r="M52" s="412"/>
      <c r="N52" s="412"/>
      <c r="O52" s="412"/>
      <c r="P52" s="412"/>
      <c r="Q52" s="412"/>
    </row>
    <row r="53" spans="1:17" x14ac:dyDescent="0.25">
      <c r="A53" s="412"/>
      <c r="B53" s="412"/>
      <c r="C53" s="412"/>
      <c r="D53" s="412"/>
      <c r="E53" s="412"/>
      <c r="F53" s="412"/>
      <c r="G53" s="412"/>
      <c r="H53" s="412"/>
      <c r="I53" s="412"/>
      <c r="J53" s="412"/>
      <c r="K53" s="412"/>
      <c r="L53" s="412"/>
      <c r="M53" s="412"/>
      <c r="N53" s="412"/>
      <c r="O53" s="412"/>
      <c r="P53" s="412"/>
      <c r="Q53" s="412"/>
    </row>
    <row r="54" spans="1:17" x14ac:dyDescent="0.25">
      <c r="A54" s="412"/>
      <c r="B54" s="412"/>
      <c r="C54" s="412"/>
      <c r="D54" s="412"/>
      <c r="E54" s="412"/>
      <c r="F54" s="412"/>
      <c r="G54" s="412"/>
      <c r="H54" s="412"/>
      <c r="I54" s="412"/>
      <c r="J54" s="412"/>
      <c r="K54" s="412"/>
      <c r="L54" s="412"/>
      <c r="M54" s="412"/>
      <c r="N54" s="412"/>
      <c r="O54" s="412"/>
      <c r="P54" s="412"/>
      <c r="Q54" s="412"/>
    </row>
    <row r="55" spans="1:17" x14ac:dyDescent="0.25">
      <c r="A55" s="412"/>
      <c r="B55" s="412"/>
      <c r="C55" s="412"/>
      <c r="D55" s="412"/>
      <c r="E55" s="412"/>
      <c r="F55" s="412"/>
      <c r="G55" s="412"/>
      <c r="H55" s="412"/>
      <c r="I55" s="412"/>
      <c r="J55" s="412"/>
      <c r="K55" s="412"/>
      <c r="L55" s="412"/>
      <c r="M55" s="412"/>
      <c r="N55" s="412"/>
      <c r="O55" s="412"/>
      <c r="P55" s="412"/>
      <c r="Q55" s="412"/>
    </row>
    <row r="56" spans="1:17" x14ac:dyDescent="0.25">
      <c r="A56" s="412"/>
      <c r="B56" s="412"/>
      <c r="C56" s="412"/>
      <c r="D56" s="412"/>
      <c r="E56" s="412"/>
      <c r="F56" s="412"/>
      <c r="G56" s="412"/>
      <c r="H56" s="412"/>
      <c r="I56" s="412"/>
      <c r="J56" s="412"/>
      <c r="K56" s="412"/>
      <c r="L56" s="412"/>
      <c r="M56" s="412"/>
      <c r="N56" s="412"/>
      <c r="O56" s="412"/>
      <c r="P56" s="412"/>
      <c r="Q56" s="412"/>
    </row>
    <row r="57" spans="1:17" x14ac:dyDescent="0.25">
      <c r="A57" s="412"/>
      <c r="B57" s="412"/>
      <c r="C57" s="412"/>
      <c r="D57" s="412"/>
      <c r="E57" s="412"/>
      <c r="F57" s="412"/>
      <c r="G57" s="412"/>
      <c r="H57" s="412"/>
      <c r="I57" s="412"/>
      <c r="J57" s="412"/>
      <c r="K57" s="412"/>
      <c r="L57" s="412"/>
      <c r="M57" s="412"/>
      <c r="N57" s="412"/>
      <c r="O57" s="412"/>
      <c r="P57" s="412"/>
      <c r="Q57" s="412"/>
    </row>
    <row r="58" spans="1:17" x14ac:dyDescent="0.25">
      <c r="A58" s="412"/>
      <c r="B58" s="412"/>
      <c r="C58" s="412"/>
      <c r="D58" s="412"/>
      <c r="E58" s="412"/>
      <c r="F58" s="412"/>
      <c r="G58" s="412"/>
      <c r="H58" s="412"/>
      <c r="I58" s="412"/>
      <c r="J58" s="412"/>
      <c r="K58" s="412"/>
      <c r="L58" s="412"/>
      <c r="M58" s="412"/>
      <c r="N58" s="412"/>
      <c r="O58" s="412"/>
      <c r="P58" s="412"/>
      <c r="Q58" s="412"/>
    </row>
    <row r="59" spans="1:17" x14ac:dyDescent="0.25">
      <c r="A59" s="412"/>
      <c r="B59" s="412"/>
      <c r="C59" s="412"/>
      <c r="D59" s="412"/>
      <c r="E59" s="412"/>
      <c r="F59" s="412"/>
      <c r="G59" s="412"/>
      <c r="H59" s="412"/>
      <c r="I59" s="412"/>
      <c r="J59" s="412"/>
      <c r="K59" s="412"/>
      <c r="L59" s="412"/>
      <c r="M59" s="412"/>
      <c r="N59" s="412"/>
      <c r="O59" s="412"/>
      <c r="P59" s="412"/>
      <c r="Q59" s="412"/>
    </row>
    <row r="60" spans="1:17" x14ac:dyDescent="0.25">
      <c r="A60" s="412"/>
      <c r="B60" s="412"/>
      <c r="C60" s="412"/>
      <c r="D60" s="412"/>
      <c r="E60" s="412"/>
      <c r="F60" s="412"/>
      <c r="G60" s="412"/>
      <c r="H60" s="412"/>
      <c r="I60" s="412"/>
      <c r="J60" s="412"/>
      <c r="K60" s="412"/>
      <c r="L60" s="412"/>
      <c r="M60" s="412"/>
      <c r="N60" s="412"/>
      <c r="O60" s="412"/>
      <c r="P60" s="412"/>
      <c r="Q60" s="412"/>
    </row>
    <row r="61" spans="1:17" x14ac:dyDescent="0.25">
      <c r="A61" s="412"/>
      <c r="B61" s="412"/>
      <c r="C61" s="412"/>
      <c r="D61" s="412"/>
      <c r="E61" s="412"/>
      <c r="F61" s="412"/>
      <c r="G61" s="412"/>
      <c r="H61" s="412"/>
      <c r="I61" s="412"/>
      <c r="J61" s="412"/>
      <c r="K61" s="412"/>
      <c r="L61" s="412"/>
      <c r="M61" s="412"/>
      <c r="N61" s="412"/>
      <c r="O61" s="412"/>
      <c r="P61" s="412"/>
      <c r="Q61" s="412"/>
    </row>
    <row r="62" spans="1:17" x14ac:dyDescent="0.25">
      <c r="A62" s="412"/>
      <c r="B62" s="412"/>
      <c r="C62" s="412"/>
      <c r="D62" s="412"/>
      <c r="E62" s="412"/>
      <c r="F62" s="412"/>
      <c r="G62" s="412"/>
      <c r="H62" s="412"/>
      <c r="I62" s="412"/>
      <c r="J62" s="412"/>
      <c r="K62" s="412"/>
      <c r="L62" s="412"/>
      <c r="M62" s="412"/>
      <c r="N62" s="412"/>
      <c r="O62" s="412"/>
      <c r="P62" s="412"/>
      <c r="Q62" s="412"/>
    </row>
    <row r="63" spans="1:17" x14ac:dyDescent="0.25">
      <c r="A63" s="412"/>
      <c r="B63" s="412"/>
      <c r="C63" s="412"/>
      <c r="D63" s="412"/>
      <c r="E63" s="412"/>
      <c r="F63" s="412"/>
      <c r="G63" s="412"/>
      <c r="H63" s="412"/>
      <c r="I63" s="412"/>
      <c r="J63" s="412"/>
      <c r="K63" s="412"/>
      <c r="L63" s="412"/>
      <c r="M63" s="412"/>
      <c r="N63" s="412"/>
      <c r="O63" s="412"/>
      <c r="P63" s="412"/>
      <c r="Q63" s="412"/>
    </row>
    <row r="64" spans="1:17" x14ac:dyDescent="0.25">
      <c r="A64" s="412"/>
      <c r="B64" s="412"/>
      <c r="C64" s="412"/>
      <c r="D64" s="412"/>
      <c r="E64" s="412"/>
      <c r="F64" s="412"/>
      <c r="G64" s="412"/>
      <c r="H64" s="412"/>
      <c r="I64" s="412"/>
      <c r="J64" s="412"/>
      <c r="K64" s="412"/>
      <c r="L64" s="412"/>
      <c r="M64" s="412"/>
      <c r="N64" s="412"/>
      <c r="O64" s="412"/>
      <c r="P64" s="412"/>
      <c r="Q64" s="412"/>
    </row>
    <row r="65" spans="1:17" x14ac:dyDescent="0.25">
      <c r="A65" s="412"/>
      <c r="B65" s="412"/>
      <c r="C65" s="412"/>
      <c r="D65" s="412"/>
      <c r="E65" s="412"/>
      <c r="F65" s="412"/>
      <c r="G65" s="412"/>
      <c r="H65" s="412"/>
      <c r="I65" s="412"/>
      <c r="J65" s="412"/>
      <c r="K65" s="412"/>
      <c r="L65" s="412"/>
      <c r="M65" s="412"/>
      <c r="N65" s="412"/>
      <c r="O65" s="412"/>
      <c r="P65" s="412"/>
      <c r="Q65" s="412"/>
    </row>
    <row r="66" spans="1:17" x14ac:dyDescent="0.25">
      <c r="A66" s="412"/>
      <c r="B66" s="412"/>
      <c r="C66" s="412"/>
      <c r="D66" s="412"/>
      <c r="E66" s="412"/>
      <c r="F66" s="412"/>
      <c r="G66" s="412"/>
      <c r="H66" s="412"/>
      <c r="I66" s="412"/>
      <c r="J66" s="412"/>
      <c r="K66" s="412"/>
      <c r="L66" s="412"/>
      <c r="M66" s="412"/>
      <c r="N66" s="412"/>
      <c r="O66" s="412"/>
      <c r="P66" s="412"/>
      <c r="Q66" s="412"/>
    </row>
  </sheetData>
  <autoFilter ref="A12:Q40" xr:uid="{00000000-0001-0000-0700-000000000000}"/>
  <mergeCells count="17">
    <mergeCell ref="K10"/>
    <mergeCell ref="M10"/>
    <mergeCell ref="A7:M7"/>
    <mergeCell ref="N7:Q7"/>
    <mergeCell ref="I10:I11"/>
    <mergeCell ref="A2:R2"/>
    <mergeCell ref="A3:R3"/>
    <mergeCell ref="Q10:Q11"/>
    <mergeCell ref="A10:A11"/>
    <mergeCell ref="A6:Q6"/>
    <mergeCell ref="O10"/>
    <mergeCell ref="A4:Q4"/>
    <mergeCell ref="K9:Q9"/>
    <mergeCell ref="C10"/>
    <mergeCell ref="E10"/>
    <mergeCell ref="G10"/>
    <mergeCell ref="C9:I9"/>
  </mergeCells>
  <printOptions horizontalCentered="1"/>
  <pageMargins left="0.196850393700787" right="0.196850393700787" top="0.31496062992126" bottom="0.35433070866141703" header="0.31496062992126" footer="0.31496062992126"/>
  <pageSetup paperSize="9" scale="51" firstPageNumber="10" fitToHeight="0" orientation="landscape" r:id="rId1"/>
  <headerFooter>
    <oddFooter>&amp;C&amp;"B Nazanin,Regular"&amp;20 11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73222-6516-435D-8A15-2693F738D9FF}">
  <sheetPr>
    <tabColor theme="9" tint="0.59999389629810485"/>
    <pageSetUpPr fitToPage="1"/>
  </sheetPr>
  <dimension ref="A1:AS22"/>
  <sheetViews>
    <sheetView rightToLeft="1" view="pageBreakPreview" zoomScaleNormal="120" zoomScaleSheetLayoutView="100" workbookViewId="0">
      <selection activeCell="A20" sqref="A20:L24"/>
    </sheetView>
  </sheetViews>
  <sheetFormatPr defaultRowHeight="15" x14ac:dyDescent="0.25"/>
  <cols>
    <col min="1" max="1" width="53.28515625" bestFit="1" customWidth="1"/>
    <col min="2" max="2" width="0.5703125" customWidth="1"/>
    <col min="3" max="3" width="22.5703125" bestFit="1" customWidth="1"/>
    <col min="4" max="4" width="0.42578125" customWidth="1"/>
    <col min="5" max="5" width="3.42578125" hidden="1" customWidth="1"/>
    <col min="6" max="6" width="0.5703125" customWidth="1"/>
    <col min="7" max="7" width="24.42578125" customWidth="1"/>
    <col min="8" max="8" width="0.7109375" customWidth="1"/>
    <col min="9" max="9" width="0.42578125" customWidth="1"/>
    <col min="10" max="10" width="1.85546875" customWidth="1"/>
    <col min="11" max="11" width="14" bestFit="1" customWidth="1"/>
    <col min="12" max="12" width="12.5703125" bestFit="1" customWidth="1"/>
    <col min="14" max="14" width="15.28515625" bestFit="1" customWidth="1"/>
    <col min="16" max="16" width="12.7109375" bestFit="1" customWidth="1"/>
    <col min="41" max="41" width="12.140625" bestFit="1" customWidth="1"/>
    <col min="42" max="42" width="12.7109375" bestFit="1" customWidth="1"/>
    <col min="43" max="43" width="5.42578125" bestFit="1" customWidth="1"/>
    <col min="44" max="44" width="4.5703125" bestFit="1" customWidth="1"/>
    <col min="45" max="45" width="5.85546875" bestFit="1" customWidth="1"/>
  </cols>
  <sheetData>
    <row r="1" spans="1:45" s="8" customFormat="1" ht="20.25" customHeight="1" x14ac:dyDescent="0.25">
      <c r="A1" s="661" t="s">
        <v>383</v>
      </c>
      <c r="B1" s="661"/>
      <c r="C1" s="661"/>
      <c r="D1" s="661"/>
      <c r="E1" s="661"/>
      <c r="F1" s="661"/>
      <c r="G1" s="661"/>
      <c r="H1" s="661"/>
      <c r="I1" s="661"/>
      <c r="J1" s="246"/>
      <c r="K1" s="246"/>
      <c r="L1" s="246"/>
      <c r="M1" s="246"/>
      <c r="N1" s="246"/>
      <c r="O1" s="246"/>
      <c r="P1" s="6"/>
      <c r="Q1" s="30"/>
      <c r="T1" s="156"/>
      <c r="U1" s="189"/>
      <c r="V1" s="189"/>
      <c r="W1" s="189"/>
      <c r="X1" s="189"/>
    </row>
    <row r="2" spans="1:45" s="8" customFormat="1" ht="20.25" customHeight="1" x14ac:dyDescent="0.25">
      <c r="A2" s="661" t="s">
        <v>22</v>
      </c>
      <c r="B2" s="661"/>
      <c r="C2" s="661"/>
      <c r="D2" s="661"/>
      <c r="E2" s="661"/>
      <c r="F2" s="661"/>
      <c r="G2" s="661"/>
      <c r="H2" s="661"/>
      <c r="I2" s="661"/>
      <c r="J2" s="246"/>
      <c r="K2" s="246"/>
      <c r="L2" s="246"/>
      <c r="M2" s="246"/>
      <c r="N2" s="246"/>
      <c r="O2" s="246"/>
      <c r="P2" s="6"/>
      <c r="Q2" s="30"/>
      <c r="T2" s="156"/>
      <c r="U2" s="189"/>
      <c r="V2" s="189"/>
      <c r="W2" s="189"/>
      <c r="X2" s="191"/>
      <c r="Y2" s="189"/>
    </row>
    <row r="3" spans="1:45" s="8" customFormat="1" ht="20.25" customHeight="1" x14ac:dyDescent="0.25">
      <c r="A3" s="661" t="str">
        <f>تنظیم!A1</f>
        <v>برای ماه منتهی به 1404/11/30</v>
      </c>
      <c r="B3" s="661"/>
      <c r="C3" s="661"/>
      <c r="D3" s="661"/>
      <c r="E3" s="661"/>
      <c r="F3" s="661"/>
      <c r="G3" s="661"/>
      <c r="H3" s="661"/>
      <c r="I3" s="661"/>
      <c r="J3" s="246"/>
      <c r="K3" s="246"/>
      <c r="L3" s="246"/>
      <c r="M3" s="246"/>
      <c r="N3" s="246"/>
      <c r="O3" s="246"/>
      <c r="P3" s="6"/>
      <c r="Q3" s="30"/>
      <c r="T3" s="156"/>
      <c r="U3" s="189"/>
      <c r="V3" s="189"/>
      <c r="W3" s="189"/>
      <c r="X3" s="191"/>
      <c r="Y3" s="189"/>
    </row>
    <row r="4" spans="1:45" s="8" customFormat="1" ht="13.5" customHeight="1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30"/>
      <c r="T4" s="156"/>
      <c r="U4" s="189"/>
      <c r="V4" s="189"/>
      <c r="W4" s="189"/>
      <c r="X4" s="189"/>
      <c r="Y4" s="189"/>
    </row>
    <row r="5" spans="1:45" s="8" customFormat="1" ht="21.75" customHeight="1" x14ac:dyDescent="0.25">
      <c r="A5" s="713" t="s">
        <v>243</v>
      </c>
      <c r="B5" s="713"/>
      <c r="C5" s="713"/>
      <c r="D5" s="713"/>
      <c r="E5" s="713"/>
      <c r="F5" s="713"/>
      <c r="G5" s="713"/>
      <c r="H5" s="713"/>
      <c r="I5" s="713"/>
      <c r="J5" s="253"/>
      <c r="K5" s="253"/>
      <c r="L5" s="252"/>
      <c r="M5" s="711"/>
      <c r="N5" s="711"/>
      <c r="O5" s="711"/>
      <c r="Q5" s="30"/>
      <c r="T5" s="156"/>
      <c r="U5" s="190"/>
      <c r="V5" s="191"/>
      <c r="W5" s="189"/>
      <c r="X5" s="189"/>
      <c r="Y5" s="190"/>
      <c r="AO5" s="156" t="s">
        <v>14</v>
      </c>
      <c r="AP5" s="189" t="s">
        <v>195</v>
      </c>
      <c r="AQ5" s="189" t="s">
        <v>19</v>
      </c>
      <c r="AR5" s="189" t="s">
        <v>194</v>
      </c>
      <c r="AS5" s="189" t="s">
        <v>196</v>
      </c>
    </row>
    <row r="6" spans="1:45" s="238" customFormat="1" ht="15.75" x14ac:dyDescent="0.4"/>
    <row r="7" spans="1:45" s="238" customFormat="1" ht="36" customHeight="1" x14ac:dyDescent="0.4">
      <c r="A7" s="353" t="s">
        <v>92</v>
      </c>
      <c r="B7" s="247"/>
      <c r="C7" s="717" t="s">
        <v>406</v>
      </c>
      <c r="D7" s="717"/>
      <c r="E7" s="717"/>
      <c r="F7" s="254"/>
      <c r="G7" s="717" t="str">
        <f>تنظیم!A4</f>
        <v>از ابتدای سال مالی تا پایان بهمن ماه 1404</v>
      </c>
      <c r="H7" s="717"/>
      <c r="I7" s="717"/>
      <c r="J7" s="247"/>
      <c r="K7" s="247"/>
    </row>
    <row r="8" spans="1:45" s="238" customFormat="1" ht="22.5" customHeight="1" thickBot="1" x14ac:dyDescent="0.45">
      <c r="A8" s="249"/>
      <c r="B8" s="248"/>
      <c r="C8" s="249" t="s">
        <v>97</v>
      </c>
      <c r="D8" s="323"/>
      <c r="E8" s="256"/>
      <c r="F8" s="323"/>
      <c r="G8" s="249" t="s">
        <v>97</v>
      </c>
      <c r="H8" s="248"/>
      <c r="J8" s="248"/>
      <c r="K8" s="248"/>
    </row>
    <row r="9" spans="1:45" s="238" customFormat="1" ht="18" customHeight="1" x14ac:dyDescent="0.4">
      <c r="A9" s="352" t="s">
        <v>332</v>
      </c>
      <c r="B9" s="319"/>
      <c r="C9" s="468">
        <f>179917+95243</f>
        <v>275160</v>
      </c>
      <c r="D9" s="469">
        <v>0</v>
      </c>
      <c r="E9" s="470">
        <v>0</v>
      </c>
      <c r="F9" s="469">
        <v>0</v>
      </c>
      <c r="G9" s="468">
        <v>91451029021</v>
      </c>
      <c r="H9" s="312"/>
      <c r="J9" s="251"/>
      <c r="L9" s="256"/>
    </row>
    <row r="10" spans="1:45" s="238" customFormat="1" ht="18" customHeight="1" x14ac:dyDescent="0.4">
      <c r="A10" s="352" t="s">
        <v>335</v>
      </c>
      <c r="B10" s="319"/>
      <c r="C10" s="468">
        <f>1629715964+41815068490+16356164380+25150684936</f>
        <v>84951633770</v>
      </c>
      <c r="D10" s="471">
        <v>0</v>
      </c>
      <c r="E10" s="470">
        <v>0</v>
      </c>
      <c r="F10" s="471">
        <v>0</v>
      </c>
      <c r="G10" s="468">
        <v>774335378006</v>
      </c>
      <c r="H10" s="312"/>
      <c r="J10" s="251"/>
      <c r="K10" s="248"/>
      <c r="L10" s="256"/>
    </row>
    <row r="11" spans="1:45" s="238" customFormat="1" ht="18" customHeight="1" x14ac:dyDescent="0.4">
      <c r="A11" s="352" t="s">
        <v>336</v>
      </c>
      <c r="B11" s="319"/>
      <c r="C11" s="468">
        <v>0</v>
      </c>
      <c r="D11" s="471">
        <v>0</v>
      </c>
      <c r="E11" s="470">
        <v>0</v>
      </c>
      <c r="F11" s="471">
        <v>0</v>
      </c>
      <c r="G11" s="468">
        <v>115167181636</v>
      </c>
      <c r="H11" s="312"/>
      <c r="J11" s="251"/>
      <c r="K11" s="248"/>
      <c r="L11" s="256"/>
    </row>
    <row r="12" spans="1:45" s="238" customFormat="1" ht="18" customHeight="1" x14ac:dyDescent="0.4">
      <c r="A12" s="352" t="s">
        <v>334</v>
      </c>
      <c r="B12" s="319"/>
      <c r="C12" s="468">
        <v>25442</v>
      </c>
      <c r="D12" s="469">
        <v>0</v>
      </c>
      <c r="E12" s="470">
        <v>0</v>
      </c>
      <c r="F12" s="469">
        <v>0</v>
      </c>
      <c r="G12" s="468">
        <v>50137230762</v>
      </c>
      <c r="H12" s="312"/>
      <c r="J12" s="251"/>
      <c r="K12" s="257"/>
      <c r="L12" s="256"/>
    </row>
    <row r="13" spans="1:45" s="238" customFormat="1" ht="18" customHeight="1" x14ac:dyDescent="0.4">
      <c r="A13" s="352" t="s">
        <v>337</v>
      </c>
      <c r="B13" s="319"/>
      <c r="C13" s="468">
        <v>-13421978456</v>
      </c>
      <c r="D13" s="471"/>
      <c r="E13" s="470"/>
      <c r="F13" s="471"/>
      <c r="G13" s="468">
        <v>40069839978</v>
      </c>
      <c r="H13" s="312"/>
      <c r="J13" s="251"/>
      <c r="K13" s="248"/>
      <c r="L13" s="256"/>
      <c r="N13" s="468"/>
    </row>
    <row r="14" spans="1:45" s="238" customFormat="1" ht="18" customHeight="1" x14ac:dyDescent="0.4">
      <c r="A14" s="352" t="s">
        <v>353</v>
      </c>
      <c r="B14" s="319"/>
      <c r="C14" s="468">
        <f>47167+43672397258+25479452040</f>
        <v>69151896465</v>
      </c>
      <c r="D14" s="469"/>
      <c r="E14" s="470"/>
      <c r="F14" s="469"/>
      <c r="G14" s="468">
        <v>173430290594</v>
      </c>
      <c r="H14" s="312"/>
      <c r="J14" s="251"/>
      <c r="K14" s="257"/>
      <c r="L14" s="256"/>
    </row>
    <row r="15" spans="1:45" s="238" customFormat="1" ht="18" customHeight="1" x14ac:dyDescent="0.4">
      <c r="A15" s="352" t="s">
        <v>369</v>
      </c>
      <c r="B15" s="319"/>
      <c r="C15" s="468">
        <v>0</v>
      </c>
      <c r="D15" s="471"/>
      <c r="E15" s="470"/>
      <c r="F15" s="471"/>
      <c r="G15" s="468">
        <v>27181737130</v>
      </c>
      <c r="H15" s="312"/>
      <c r="J15" s="251"/>
      <c r="K15" s="248"/>
      <c r="L15" s="256"/>
    </row>
    <row r="16" spans="1:45" s="238" customFormat="1" ht="18" customHeight="1" x14ac:dyDescent="0.4">
      <c r="A16" s="352" t="s">
        <v>368</v>
      </c>
      <c r="B16" s="319"/>
      <c r="C16" s="468">
        <v>186473</v>
      </c>
      <c r="D16" s="469"/>
      <c r="E16" s="470"/>
      <c r="F16" s="469"/>
      <c r="G16" s="468">
        <v>3213253</v>
      </c>
      <c r="H16" s="312"/>
      <c r="J16" s="251"/>
      <c r="L16" s="256"/>
      <c r="P16" s="372"/>
    </row>
    <row r="17" spans="1:17" s="238" customFormat="1" ht="18" customHeight="1" x14ac:dyDescent="0.4">
      <c r="A17" s="352" t="s">
        <v>333</v>
      </c>
      <c r="B17" s="319"/>
      <c r="C17" s="468">
        <v>482937</v>
      </c>
      <c r="D17" s="469"/>
      <c r="E17" s="470"/>
      <c r="F17" s="469"/>
      <c r="G17" s="468">
        <v>118371498</v>
      </c>
      <c r="H17" s="312"/>
      <c r="J17" s="251"/>
      <c r="K17" s="257"/>
      <c r="L17" s="256"/>
    </row>
    <row r="18" spans="1:17" s="238" customFormat="1" ht="21.75" thickBot="1" x14ac:dyDescent="0.45">
      <c r="A18" s="250" t="s">
        <v>31</v>
      </c>
      <c r="B18" s="248"/>
      <c r="C18" s="472">
        <f>SUM(C9:C17)</f>
        <v>140682521791</v>
      </c>
      <c r="D18" s="473"/>
      <c r="E18" s="470"/>
      <c r="F18" s="473"/>
      <c r="G18" s="474">
        <f>SUM(G9:G17)</f>
        <v>1271894271878</v>
      </c>
      <c r="H18" s="313"/>
      <c r="J18" s="248"/>
      <c r="K18" s="257"/>
    </row>
    <row r="19" spans="1:17" s="8" customFormat="1" ht="19.5" thickTop="1" x14ac:dyDescent="0.4">
      <c r="A19" s="180"/>
      <c r="B19" s="180"/>
      <c r="C19" s="180"/>
      <c r="D19" s="180"/>
      <c r="E19" s="256"/>
      <c r="F19" s="180"/>
      <c r="G19" s="192"/>
      <c r="H19" s="180"/>
      <c r="I19" s="238"/>
      <c r="J19" s="180"/>
      <c r="K19" s="192"/>
      <c r="L19" s="180"/>
      <c r="M19" s="180"/>
      <c r="N19" s="180"/>
      <c r="O19" s="180"/>
      <c r="Q19" s="30"/>
    </row>
    <row r="20" spans="1:17" s="8" customFormat="1" ht="9.6" customHeight="1" x14ac:dyDescent="0.4">
      <c r="A20" s="180"/>
      <c r="B20" s="180"/>
      <c r="C20" s="180"/>
      <c r="D20" s="180"/>
      <c r="E20" s="256"/>
      <c r="F20" s="180"/>
      <c r="G20" s="192"/>
      <c r="H20" s="180"/>
      <c r="I20" s="238"/>
      <c r="J20" s="180"/>
      <c r="K20" s="192"/>
      <c r="L20" s="180"/>
      <c r="M20" s="206"/>
      <c r="N20" s="206"/>
      <c r="O20" s="206"/>
      <c r="Q20" s="30"/>
    </row>
    <row r="21" spans="1:17" ht="18.75" x14ac:dyDescent="0.25">
      <c r="C21" s="468"/>
      <c r="G21" s="48"/>
    </row>
    <row r="22" spans="1:17" x14ac:dyDescent="0.25">
      <c r="C22" s="539"/>
      <c r="G22" s="48"/>
    </row>
  </sheetData>
  <mergeCells count="7">
    <mergeCell ref="M5:O5"/>
    <mergeCell ref="A1:I1"/>
    <mergeCell ref="C7:E7"/>
    <mergeCell ref="G7:I7"/>
    <mergeCell ref="A2:I2"/>
    <mergeCell ref="A3:I3"/>
    <mergeCell ref="A5:I5"/>
  </mergeCells>
  <printOptions horizontalCentered="1"/>
  <pageMargins left="0.196850393700787" right="0.196850393700787" top="0.31496062992126" bottom="0.35433070866141703" header="0.31496062992126" footer="0.31496062992126"/>
  <pageSetup paperSize="9" fitToHeight="0" orientation="landscape" r:id="rId1"/>
  <headerFooter>
    <oddFooter>&amp;C&amp;"B Nazanin,Regular"12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  <pageSetUpPr fitToPage="1"/>
  </sheetPr>
  <dimension ref="A1:Q20"/>
  <sheetViews>
    <sheetView rightToLeft="1" view="pageBreakPreview" zoomScaleNormal="100" zoomScaleSheetLayoutView="100" workbookViewId="0">
      <selection activeCell="E9" sqref="E9"/>
    </sheetView>
  </sheetViews>
  <sheetFormatPr defaultColWidth="9.140625" defaultRowHeight="18.75" x14ac:dyDescent="0.25"/>
  <cols>
    <col min="1" max="1" width="36.42578125" style="8" customWidth="1"/>
    <col min="2" max="2" width="1" style="8" customWidth="1"/>
    <col min="3" max="3" width="18.42578125" style="8" customWidth="1"/>
    <col min="4" max="4" width="1" style="8" customWidth="1"/>
    <col min="5" max="5" width="22.140625" style="8" bestFit="1" customWidth="1"/>
    <col min="6" max="6" width="1" style="8" customWidth="1"/>
    <col min="7" max="7" width="27.5703125" style="8" customWidth="1"/>
    <col min="8" max="8" width="13.85546875" style="8" bestFit="1" customWidth="1"/>
    <col min="9" max="9" width="20" style="8" customWidth="1"/>
    <col min="10" max="10" width="12.140625" style="8" customWidth="1"/>
    <col min="11" max="11" width="15.42578125" style="8" bestFit="1" customWidth="1"/>
    <col min="12" max="12" width="15.5703125" style="8" customWidth="1"/>
    <col min="13" max="13" width="17.28515625" style="8" bestFit="1" customWidth="1"/>
    <col min="14" max="14" width="10" style="8" bestFit="1" customWidth="1"/>
    <col min="15" max="15" width="9.5703125" style="8" customWidth="1"/>
    <col min="16" max="16" width="14.42578125" style="8" customWidth="1"/>
    <col min="17" max="31" width="9.140625" style="8"/>
    <col min="32" max="32" width="14.85546875" style="8" customWidth="1"/>
    <col min="33" max="33" width="17.7109375" style="8" bestFit="1" customWidth="1"/>
    <col min="34" max="34" width="9.42578125" style="8" bestFit="1" customWidth="1"/>
    <col min="35" max="35" width="7.28515625" style="8" bestFit="1" customWidth="1"/>
    <col min="36" max="36" width="13" style="8" bestFit="1" customWidth="1"/>
    <col min="37" max="37" width="45.85546875" style="8" bestFit="1" customWidth="1"/>
    <col min="38" max="16384" width="9.140625" style="8"/>
  </cols>
  <sheetData>
    <row r="1" spans="1:17" ht="4.5" customHeight="1" x14ac:dyDescent="0.25"/>
    <row r="2" spans="1:17" ht="26.45" customHeight="1" x14ac:dyDescent="0.25">
      <c r="A2" s="661" t="s">
        <v>383</v>
      </c>
      <c r="B2" s="661"/>
      <c r="C2" s="661"/>
      <c r="D2" s="661"/>
      <c r="E2" s="661"/>
      <c r="F2" s="661"/>
      <c r="G2" s="661"/>
      <c r="H2" s="6"/>
      <c r="I2" s="6"/>
      <c r="K2" s="156"/>
      <c r="L2" s="189"/>
      <c r="M2" s="189"/>
      <c r="N2" s="189"/>
      <c r="O2" s="189"/>
    </row>
    <row r="3" spans="1:17" ht="26.45" customHeight="1" x14ac:dyDescent="0.25">
      <c r="A3" s="661" t="s">
        <v>22</v>
      </c>
      <c r="B3" s="661"/>
      <c r="C3" s="661"/>
      <c r="D3" s="661"/>
      <c r="E3" s="661"/>
      <c r="F3" s="661"/>
      <c r="G3" s="661"/>
      <c r="H3" s="6"/>
      <c r="I3" s="6"/>
      <c r="K3" s="156"/>
      <c r="L3" s="189"/>
      <c r="M3" s="189"/>
      <c r="N3" s="189"/>
      <c r="O3" s="191"/>
      <c r="P3" s="189"/>
    </row>
    <row r="4" spans="1:17" ht="26.45" customHeight="1" x14ac:dyDescent="0.25">
      <c r="A4" s="718" t="str">
        <f>تنظیم!A1</f>
        <v>برای ماه منتهی به 1404/11/30</v>
      </c>
      <c r="B4" s="718"/>
      <c r="C4" s="718"/>
      <c r="D4" s="718"/>
      <c r="E4" s="718"/>
      <c r="F4" s="718"/>
      <c r="G4" s="718"/>
      <c r="H4" s="246"/>
      <c r="K4" s="156"/>
      <c r="L4" s="189"/>
      <c r="M4" s="189"/>
      <c r="N4" s="189"/>
      <c r="O4" s="191"/>
      <c r="P4" s="189"/>
    </row>
    <row r="5" spans="1:17" ht="31.5" customHeight="1" x14ac:dyDescent="0.25">
      <c r="A5" s="6"/>
      <c r="B5" s="6"/>
      <c r="C5" s="6"/>
      <c r="D5" s="6"/>
      <c r="E5" s="6"/>
      <c r="F5" s="6"/>
      <c r="G5" s="6"/>
      <c r="H5" s="6"/>
      <c r="K5" s="156"/>
      <c r="L5" s="189"/>
      <c r="M5" s="189"/>
      <c r="N5" s="189"/>
      <c r="O5" s="189"/>
      <c r="P5" s="189"/>
    </row>
    <row r="6" spans="1:17" ht="24.75" customHeight="1" x14ac:dyDescent="0.25">
      <c r="A6" s="711" t="s">
        <v>119</v>
      </c>
      <c r="B6" s="711"/>
      <c r="C6" s="711"/>
      <c r="D6" s="711"/>
      <c r="E6" s="711"/>
      <c r="F6" s="711"/>
      <c r="G6" s="711"/>
      <c r="L6" s="156"/>
      <c r="M6" s="189"/>
      <c r="N6" s="189"/>
      <c r="O6" s="189"/>
      <c r="P6" s="189"/>
      <c r="Q6" s="189"/>
    </row>
    <row r="7" spans="1:17" ht="21" customHeight="1" x14ac:dyDescent="0.25">
      <c r="L7" s="156"/>
      <c r="M7" s="189"/>
      <c r="N7" s="189"/>
      <c r="O7" s="357"/>
      <c r="P7" s="357"/>
      <c r="Q7" s="357"/>
    </row>
    <row r="8" spans="1:17" ht="43.5" customHeight="1" x14ac:dyDescent="0.25">
      <c r="A8" s="710" t="s">
        <v>36</v>
      </c>
      <c r="B8" s="710"/>
      <c r="C8" s="710"/>
      <c r="D8" s="150"/>
      <c r="E8" s="147" t="s">
        <v>406</v>
      </c>
      <c r="F8" s="150"/>
      <c r="G8" s="136" t="str">
        <f>تنظیم!A4</f>
        <v>از ابتدای سال مالی تا پایان بهمن ماه 1404</v>
      </c>
      <c r="H8" s="180"/>
    </row>
    <row r="9" spans="1:17" ht="21" customHeight="1" x14ac:dyDescent="0.25">
      <c r="A9" s="720"/>
      <c r="B9" s="720"/>
      <c r="C9" s="720"/>
      <c r="D9" s="150"/>
      <c r="E9" s="147" t="s">
        <v>19</v>
      </c>
      <c r="F9" s="150"/>
      <c r="G9" s="147" t="s">
        <v>19</v>
      </c>
      <c r="H9" s="180"/>
      <c r="K9" s="23"/>
      <c r="L9" s="23"/>
      <c r="M9" s="23"/>
      <c r="N9" s="23"/>
      <c r="O9" s="23"/>
    </row>
    <row r="10" spans="1:17" ht="21" customHeight="1" x14ac:dyDescent="0.25">
      <c r="A10" s="722"/>
      <c r="B10" s="722"/>
      <c r="C10" s="722"/>
      <c r="D10" s="150"/>
      <c r="E10" s="148" t="s">
        <v>38</v>
      </c>
      <c r="F10" s="193"/>
      <c r="G10" s="148" t="s">
        <v>38</v>
      </c>
      <c r="H10" s="180"/>
      <c r="K10" s="23"/>
      <c r="L10" s="23"/>
      <c r="M10" s="23"/>
      <c r="N10" s="23"/>
      <c r="O10" s="23"/>
    </row>
    <row r="11" spans="1:17" ht="24.75" x14ac:dyDescent="0.25">
      <c r="A11" s="721" t="s">
        <v>146</v>
      </c>
      <c r="B11" s="721"/>
      <c r="C11" s="721"/>
      <c r="D11" s="155"/>
      <c r="E11" s="475">
        <v>0</v>
      </c>
      <c r="F11" s="162"/>
      <c r="G11" s="475">
        <v>1320185610</v>
      </c>
      <c r="H11" s="475"/>
      <c r="K11" s="23"/>
      <c r="L11" s="23"/>
      <c r="M11" s="23"/>
      <c r="N11" s="23"/>
      <c r="O11" s="23"/>
    </row>
    <row r="12" spans="1:17" ht="24.75" x14ac:dyDescent="0.25">
      <c r="A12" s="721" t="s">
        <v>370</v>
      </c>
      <c r="B12" s="721"/>
      <c r="C12" s="721"/>
      <c r="D12" s="155"/>
      <c r="E12" s="475">
        <v>0</v>
      </c>
      <c r="F12" s="162"/>
      <c r="G12" s="475">
        <v>442373962</v>
      </c>
      <c r="H12" s="475"/>
      <c r="K12" s="23"/>
      <c r="L12" s="23"/>
      <c r="M12" s="23"/>
      <c r="N12" s="23"/>
      <c r="O12" s="23"/>
    </row>
    <row r="13" spans="1:17" ht="24.75" x14ac:dyDescent="0.25">
      <c r="A13" s="721" t="s">
        <v>137</v>
      </c>
      <c r="B13" s="721"/>
      <c r="C13" s="721"/>
      <c r="D13" s="155"/>
      <c r="E13" s="475">
        <v>466050577</v>
      </c>
      <c r="F13" s="162"/>
      <c r="G13" s="475">
        <v>1632492610</v>
      </c>
      <c r="H13" s="475"/>
      <c r="K13" s="23"/>
      <c r="L13" s="23"/>
      <c r="M13" s="23"/>
      <c r="N13" s="23"/>
      <c r="O13" s="23"/>
    </row>
    <row r="14" spans="1:17" ht="25.5" thickBot="1" x14ac:dyDescent="0.3">
      <c r="A14" s="719" t="s">
        <v>31</v>
      </c>
      <c r="B14" s="719"/>
      <c r="C14" s="719"/>
      <c r="D14" s="138"/>
      <c r="E14" s="476">
        <f>SUM(E11:E13)</f>
        <v>466050577</v>
      </c>
      <c r="F14" s="424"/>
      <c r="G14" s="476">
        <f>SUM(G11:G13)</f>
        <v>3395052182</v>
      </c>
      <c r="H14" s="475"/>
      <c r="K14" s="23"/>
      <c r="L14" s="23"/>
      <c r="M14" s="23"/>
      <c r="N14" s="23"/>
      <c r="O14" s="23"/>
    </row>
    <row r="15" spans="1:17" ht="20.45" customHeight="1" thickTop="1" x14ac:dyDescent="0.25">
      <c r="C15" s="26"/>
      <c r="E15" s="9"/>
      <c r="G15" s="9"/>
      <c r="K15" s="23"/>
      <c r="L15" s="23"/>
      <c r="M15" s="23"/>
      <c r="N15" s="23"/>
      <c r="O15" s="23"/>
    </row>
    <row r="16" spans="1:17" ht="21" x14ac:dyDescent="0.25">
      <c r="C16" s="26"/>
      <c r="E16" s="9"/>
      <c r="G16" s="9"/>
    </row>
    <row r="17" spans="5:9" ht="26.25" x14ac:dyDescent="0.25">
      <c r="E17" s="366"/>
      <c r="F17" s="366"/>
      <c r="G17" s="367"/>
      <c r="H17" s="367"/>
      <c r="I17" s="150"/>
    </row>
    <row r="18" spans="5:9" ht="26.25" x14ac:dyDescent="0.25">
      <c r="E18" s="366"/>
      <c r="F18" s="366"/>
      <c r="G18" s="366"/>
      <c r="H18" s="366"/>
    </row>
    <row r="19" spans="5:9" ht="26.25" x14ac:dyDescent="0.25">
      <c r="E19" s="366"/>
      <c r="F19" s="366"/>
      <c r="G19" s="366"/>
      <c r="H19" s="366"/>
    </row>
    <row r="20" spans="5:9" ht="26.25" x14ac:dyDescent="0.25">
      <c r="E20" s="366"/>
      <c r="F20" s="366"/>
      <c r="G20" s="366"/>
      <c r="H20" s="366"/>
    </row>
  </sheetData>
  <mergeCells count="10">
    <mergeCell ref="A2:G2"/>
    <mergeCell ref="A3:G3"/>
    <mergeCell ref="A6:G6"/>
    <mergeCell ref="A4:G4"/>
    <mergeCell ref="A14:C14"/>
    <mergeCell ref="A8:C9"/>
    <mergeCell ref="A11:C11"/>
    <mergeCell ref="A12:C12"/>
    <mergeCell ref="A13:C13"/>
    <mergeCell ref="A10:C10"/>
  </mergeCells>
  <phoneticPr fontId="43" type="noConversion"/>
  <printOptions horizontalCentered="1"/>
  <pageMargins left="0.196850393700787" right="0.196850393700787" top="0.31496062992126" bottom="0.35433070866141703" header="0.31496062992126" footer="0.31496062992126"/>
  <pageSetup paperSize="9" firstPageNumber="13" fitToHeight="0" orientation="landscape" r:id="rId1"/>
  <headerFooter>
    <oddFooter>&amp;C&amp;"B Nazanin,Regular"13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11D55-CF3A-4B06-8D97-A6BE2AFBC4FB}">
  <sheetPr>
    <tabColor theme="9" tint="0.59999389629810485"/>
  </sheetPr>
  <dimension ref="A1:AD48"/>
  <sheetViews>
    <sheetView rightToLeft="1" view="pageBreakPreview" topLeftCell="A41" zoomScaleNormal="80" zoomScaleSheetLayoutView="100" workbookViewId="0">
      <selection activeCell="I9" sqref="I9"/>
    </sheetView>
  </sheetViews>
  <sheetFormatPr defaultColWidth="9.140625" defaultRowHeight="18.75" x14ac:dyDescent="0.45"/>
  <cols>
    <col min="1" max="1" width="36" style="1" bestFit="1" customWidth="1"/>
    <col min="2" max="2" width="1" style="1" customWidth="1"/>
    <col min="3" max="3" width="11" style="1" customWidth="1"/>
    <col min="4" max="4" width="1" style="1" customWidth="1"/>
    <col min="5" max="5" width="21.7109375" style="1" bestFit="1" customWidth="1"/>
    <col min="6" max="6" width="1" style="1" customWidth="1"/>
    <col min="7" max="7" width="18.42578125" style="1" bestFit="1" customWidth="1"/>
    <col min="8" max="8" width="1" style="1" customWidth="1"/>
    <col min="9" max="9" width="15.42578125" style="1" customWidth="1"/>
    <col min="10" max="10" width="1" style="1" customWidth="1"/>
    <col min="11" max="11" width="19.42578125" style="1" customWidth="1"/>
    <col min="12" max="12" width="1" style="1" customWidth="1"/>
    <col min="13" max="13" width="20.28515625" style="1" customWidth="1"/>
    <col min="14" max="14" width="1" style="1" customWidth="1"/>
    <col min="15" max="15" width="18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20.28515625" style="1" bestFit="1" customWidth="1"/>
    <col min="20" max="20" width="1" style="1" customWidth="1"/>
    <col min="21" max="21" width="29.7109375" style="1" bestFit="1" customWidth="1"/>
    <col min="22" max="22" width="19.5703125" style="1" customWidth="1"/>
    <col min="23" max="23" width="28.42578125" style="18" bestFit="1" customWidth="1"/>
    <col min="24" max="24" width="14.85546875" style="1" bestFit="1" customWidth="1"/>
    <col min="25" max="25" width="26.7109375" style="1" bestFit="1" customWidth="1"/>
    <col min="26" max="16384" width="9.140625" style="1"/>
  </cols>
  <sheetData>
    <row r="1" spans="1:30" ht="3.6" customHeight="1" x14ac:dyDescent="0.45"/>
    <row r="2" spans="1:30" s="8" customFormat="1" ht="24" customHeight="1" x14ac:dyDescent="0.25">
      <c r="A2" s="723" t="s">
        <v>385</v>
      </c>
      <c r="B2" s="723"/>
      <c r="C2" s="723"/>
      <c r="D2" s="723"/>
      <c r="E2" s="723"/>
      <c r="F2" s="723"/>
      <c r="G2" s="723"/>
      <c r="H2" s="723"/>
      <c r="I2" s="723"/>
      <c r="J2" s="723"/>
      <c r="K2" s="723"/>
      <c r="L2" s="723"/>
      <c r="M2" s="723"/>
      <c r="N2" s="723"/>
      <c r="O2" s="723"/>
      <c r="P2" s="723"/>
      <c r="Q2" s="723"/>
      <c r="R2" s="723"/>
      <c r="S2" s="723"/>
      <c r="W2" s="20"/>
    </row>
    <row r="3" spans="1:30" s="8" customFormat="1" ht="22.5" customHeight="1" x14ac:dyDescent="0.25">
      <c r="A3" s="723" t="s">
        <v>22</v>
      </c>
      <c r="B3" s="723"/>
      <c r="C3" s="723"/>
      <c r="D3" s="723"/>
      <c r="E3" s="723"/>
      <c r="F3" s="723"/>
      <c r="G3" s="723"/>
      <c r="H3" s="723"/>
      <c r="I3" s="723"/>
      <c r="J3" s="723"/>
      <c r="K3" s="723"/>
      <c r="L3" s="723"/>
      <c r="M3" s="723"/>
      <c r="N3" s="723"/>
      <c r="O3" s="723"/>
      <c r="P3" s="723"/>
      <c r="Q3" s="723"/>
      <c r="R3" s="723"/>
      <c r="S3" s="723"/>
      <c r="W3" s="20"/>
    </row>
    <row r="4" spans="1:30" s="8" customFormat="1" ht="26.45" customHeight="1" x14ac:dyDescent="0.25">
      <c r="A4" s="723" t="str">
        <f>تنظیم!A1</f>
        <v>برای ماه منتهی به 1404/11/30</v>
      </c>
      <c r="B4" s="723"/>
      <c r="C4" s="723"/>
      <c r="D4" s="723"/>
      <c r="E4" s="723"/>
      <c r="F4" s="723"/>
      <c r="G4" s="723"/>
      <c r="H4" s="723"/>
      <c r="I4" s="723"/>
      <c r="J4" s="723"/>
      <c r="K4" s="723"/>
      <c r="L4" s="723"/>
      <c r="M4" s="723"/>
      <c r="N4" s="723"/>
      <c r="O4" s="723"/>
      <c r="P4" s="723"/>
      <c r="Q4" s="723"/>
      <c r="R4" s="723"/>
      <c r="S4" s="723"/>
      <c r="W4" s="20"/>
    </row>
    <row r="5" spans="1:30" ht="4.5" customHeight="1" x14ac:dyDescent="0.45">
      <c r="A5" s="547"/>
      <c r="B5" s="547"/>
      <c r="C5" s="547"/>
      <c r="D5" s="547"/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47"/>
      <c r="P5" s="547"/>
      <c r="Q5" s="547"/>
      <c r="R5" s="547"/>
      <c r="S5" s="547"/>
    </row>
    <row r="6" spans="1:30" ht="24.6" customHeight="1" x14ac:dyDescent="0.55000000000000004">
      <c r="A6" s="713" t="s">
        <v>82</v>
      </c>
      <c r="B6" s="713"/>
      <c r="C6" s="713"/>
      <c r="D6" s="713"/>
      <c r="E6" s="713"/>
      <c r="F6" s="713"/>
      <c r="G6" s="713"/>
      <c r="H6" s="713"/>
      <c r="I6" s="713"/>
      <c r="J6" s="713"/>
      <c r="K6" s="713"/>
      <c r="L6" s="713"/>
      <c r="M6" s="713"/>
      <c r="N6" s="21"/>
      <c r="O6" s="21"/>
      <c r="P6" s="21"/>
      <c r="Q6" s="21"/>
      <c r="R6" s="21"/>
      <c r="S6" s="21"/>
    </row>
    <row r="7" spans="1:30" ht="4.5" customHeight="1" x14ac:dyDescent="0.55000000000000004">
      <c r="A7" s="36"/>
      <c r="B7" s="36"/>
      <c r="C7" s="36"/>
      <c r="D7" s="36"/>
      <c r="E7" s="36"/>
    </row>
    <row r="8" spans="1:30" s="52" customFormat="1" ht="19.5" x14ac:dyDescent="0.45">
      <c r="A8" s="724" t="s">
        <v>69</v>
      </c>
      <c r="C8" s="724" t="s">
        <v>70</v>
      </c>
      <c r="D8" s="724" t="s">
        <v>70</v>
      </c>
      <c r="E8" s="724" t="s">
        <v>70</v>
      </c>
      <c r="F8" s="725" t="s">
        <v>70</v>
      </c>
      <c r="G8" s="725" t="s">
        <v>70</v>
      </c>
      <c r="I8" s="724" t="s">
        <v>406</v>
      </c>
      <c r="J8" s="724"/>
      <c r="K8" s="724"/>
      <c r="L8" s="724"/>
      <c r="M8" s="724"/>
      <c r="O8" s="724" t="str">
        <f>تنظیم!A4</f>
        <v>از ابتدای سال مالی تا پایان بهمن ماه 1404</v>
      </c>
      <c r="P8" s="724"/>
      <c r="Q8" s="724"/>
      <c r="R8" s="724"/>
      <c r="S8" s="724"/>
      <c r="W8" s="603"/>
      <c r="AD8" s="604"/>
    </row>
    <row r="9" spans="1:30" s="605" customFormat="1" ht="58.5" x14ac:dyDescent="0.45">
      <c r="A9" s="725" t="s">
        <v>0</v>
      </c>
      <c r="C9" s="606" t="s">
        <v>71</v>
      </c>
      <c r="D9" s="607"/>
      <c r="E9" s="606" t="s">
        <v>110</v>
      </c>
      <c r="F9" s="608"/>
      <c r="G9" s="606" t="s">
        <v>72</v>
      </c>
      <c r="I9" s="606" t="s">
        <v>73</v>
      </c>
      <c r="J9" s="607"/>
      <c r="K9" s="606" t="s">
        <v>25</v>
      </c>
      <c r="L9" s="607"/>
      <c r="M9" s="606" t="s">
        <v>74</v>
      </c>
      <c r="O9" s="606" t="s">
        <v>75</v>
      </c>
      <c r="P9" s="607"/>
      <c r="Q9" s="606" t="s">
        <v>25</v>
      </c>
      <c r="R9" s="607"/>
      <c r="S9" s="606" t="s">
        <v>74</v>
      </c>
      <c r="W9" s="609"/>
    </row>
    <row r="10" spans="1:30" s="37" customFormat="1" ht="17.25" customHeight="1" x14ac:dyDescent="0.45">
      <c r="A10" s="39"/>
      <c r="C10" s="4"/>
      <c r="E10" s="545"/>
      <c r="G10" s="4" t="s">
        <v>38</v>
      </c>
      <c r="I10" s="4" t="s">
        <v>38</v>
      </c>
      <c r="K10" s="4" t="s">
        <v>38</v>
      </c>
      <c r="M10" s="4" t="s">
        <v>38</v>
      </c>
      <c r="O10" s="4" t="s">
        <v>38</v>
      </c>
      <c r="Q10" s="4" t="s">
        <v>38</v>
      </c>
      <c r="S10" s="4" t="s">
        <v>38</v>
      </c>
      <c r="W10" s="38"/>
    </row>
    <row r="11" spans="1:30" ht="21" x14ac:dyDescent="0.45">
      <c r="A11" s="352" t="s">
        <v>89</v>
      </c>
      <c r="B11" s="44"/>
      <c r="C11" s="319" t="s">
        <v>284</v>
      </c>
      <c r="D11" s="44"/>
      <c r="E11" s="495">
        <v>19061033</v>
      </c>
      <c r="F11" s="495"/>
      <c r="G11" s="495">
        <v>2320</v>
      </c>
      <c r="H11" s="495"/>
      <c r="I11" s="495">
        <v>0</v>
      </c>
      <c r="J11" s="495"/>
      <c r="K11" s="495">
        <v>0</v>
      </c>
      <c r="L11" s="495"/>
      <c r="M11" s="495">
        <f>I11+K11</f>
        <v>0</v>
      </c>
      <c r="N11" s="495"/>
      <c r="O11" s="495">
        <v>44221596560</v>
      </c>
      <c r="P11" s="495"/>
      <c r="Q11" s="495">
        <v>0</v>
      </c>
      <c r="R11" s="495"/>
      <c r="S11" s="495">
        <f>O11+Q11</f>
        <v>44221596560</v>
      </c>
      <c r="U11" s="400"/>
      <c r="V11" s="37"/>
      <c r="W11" s="267"/>
    </row>
    <row r="12" spans="1:30" ht="21" x14ac:dyDescent="0.45">
      <c r="A12" s="352" t="s">
        <v>59</v>
      </c>
      <c r="B12" s="44"/>
      <c r="C12" s="319" t="s">
        <v>314</v>
      </c>
      <c r="D12" s="44"/>
      <c r="E12" s="495">
        <v>91121</v>
      </c>
      <c r="F12" s="495"/>
      <c r="G12" s="495">
        <v>170</v>
      </c>
      <c r="H12" s="495"/>
      <c r="I12" s="495">
        <v>0</v>
      </c>
      <c r="J12" s="495"/>
      <c r="K12" s="495">
        <v>0</v>
      </c>
      <c r="L12" s="495"/>
      <c r="M12" s="495">
        <f>I12+K12</f>
        <v>0</v>
      </c>
      <c r="N12" s="495"/>
      <c r="O12" s="495">
        <v>15490570</v>
      </c>
      <c r="P12" s="495"/>
      <c r="Q12" s="495">
        <v>0</v>
      </c>
      <c r="R12" s="495"/>
      <c r="S12" s="495">
        <f t="shared" ref="S12:S42" si="0">O12+Q12</f>
        <v>15490570</v>
      </c>
      <c r="U12" s="400"/>
      <c r="V12" s="37"/>
      <c r="W12" s="267"/>
    </row>
    <row r="13" spans="1:30" ht="21" x14ac:dyDescent="0.45">
      <c r="A13" s="352" t="s">
        <v>134</v>
      </c>
      <c r="B13" s="44"/>
      <c r="C13" s="319" t="s">
        <v>403</v>
      </c>
      <c r="D13" s="44"/>
      <c r="E13" s="495">
        <v>650917</v>
      </c>
      <c r="F13" s="495"/>
      <c r="G13" s="495">
        <v>10000</v>
      </c>
      <c r="H13" s="495"/>
      <c r="I13" s="495">
        <v>6509170000</v>
      </c>
      <c r="J13" s="495"/>
      <c r="K13" s="495">
        <v>-909059098</v>
      </c>
      <c r="L13" s="495"/>
      <c r="M13" s="495">
        <f t="shared" ref="M13:M18" si="1">I13+K13</f>
        <v>5600110902</v>
      </c>
      <c r="N13" s="495"/>
      <c r="O13" s="495">
        <v>6509170000</v>
      </c>
      <c r="P13" s="495"/>
      <c r="Q13" s="495">
        <v>-909059098</v>
      </c>
      <c r="R13" s="495"/>
      <c r="S13" s="495">
        <f t="shared" si="0"/>
        <v>5600110902</v>
      </c>
      <c r="U13" s="400"/>
      <c r="V13" s="37"/>
      <c r="W13" s="267"/>
    </row>
    <row r="14" spans="1:30" ht="21" x14ac:dyDescent="0.45">
      <c r="A14" s="352" t="s">
        <v>136</v>
      </c>
      <c r="B14" s="44"/>
      <c r="C14" s="319" t="s">
        <v>279</v>
      </c>
      <c r="D14" s="44"/>
      <c r="E14" s="495">
        <v>10600000</v>
      </c>
      <c r="F14" s="495"/>
      <c r="G14" s="495">
        <v>750</v>
      </c>
      <c r="H14" s="495"/>
      <c r="I14" s="495">
        <v>0</v>
      </c>
      <c r="J14" s="495"/>
      <c r="K14" s="495">
        <v>0</v>
      </c>
      <c r="L14" s="495"/>
      <c r="M14" s="495">
        <f t="shared" si="1"/>
        <v>0</v>
      </c>
      <c r="N14" s="495"/>
      <c r="O14" s="495">
        <v>7950000000</v>
      </c>
      <c r="P14" s="495"/>
      <c r="Q14" s="495">
        <v>0</v>
      </c>
      <c r="R14" s="495"/>
      <c r="S14" s="495">
        <f t="shared" si="0"/>
        <v>7950000000</v>
      </c>
      <c r="U14" s="400"/>
      <c r="V14" s="37"/>
      <c r="W14" s="267"/>
    </row>
    <row r="15" spans="1:30" ht="21" x14ac:dyDescent="0.45">
      <c r="A15" s="352" t="s">
        <v>90</v>
      </c>
      <c r="B15" s="44"/>
      <c r="C15" s="319" t="s">
        <v>315</v>
      </c>
      <c r="D15" s="44"/>
      <c r="E15" s="495">
        <v>860000</v>
      </c>
      <c r="F15" s="495"/>
      <c r="G15" s="495">
        <v>1997</v>
      </c>
      <c r="H15" s="495"/>
      <c r="I15" s="495">
        <v>0</v>
      </c>
      <c r="J15" s="495"/>
      <c r="K15" s="495">
        <v>0</v>
      </c>
      <c r="L15" s="495"/>
      <c r="M15" s="495">
        <f t="shared" si="1"/>
        <v>0</v>
      </c>
      <c r="N15" s="495"/>
      <c r="O15" s="495">
        <v>1717420000</v>
      </c>
      <c r="P15" s="495"/>
      <c r="Q15" s="495">
        <v>0</v>
      </c>
      <c r="R15" s="495"/>
      <c r="S15" s="495">
        <f t="shared" si="0"/>
        <v>1717420000</v>
      </c>
      <c r="U15" s="400"/>
      <c r="V15" s="37"/>
      <c r="W15" s="267"/>
    </row>
    <row r="16" spans="1:30" ht="21" x14ac:dyDescent="0.45">
      <c r="A16" s="352" t="s">
        <v>61</v>
      </c>
      <c r="B16" s="44"/>
      <c r="C16" s="319" t="s">
        <v>316</v>
      </c>
      <c r="D16" s="44"/>
      <c r="E16" s="495">
        <v>1841428</v>
      </c>
      <c r="F16" s="495"/>
      <c r="G16" s="495">
        <v>380</v>
      </c>
      <c r="H16" s="495"/>
      <c r="I16" s="495">
        <v>0</v>
      </c>
      <c r="J16" s="495"/>
      <c r="K16" s="495">
        <v>0</v>
      </c>
      <c r="L16" s="495"/>
      <c r="M16" s="495">
        <f t="shared" si="1"/>
        <v>0</v>
      </c>
      <c r="N16" s="495"/>
      <c r="O16" s="495">
        <v>699742640</v>
      </c>
      <c r="P16" s="495"/>
      <c r="Q16" s="495">
        <v>0</v>
      </c>
      <c r="R16" s="495"/>
      <c r="S16" s="495">
        <f t="shared" si="0"/>
        <v>699742640</v>
      </c>
      <c r="U16" s="400"/>
      <c r="V16" s="37"/>
      <c r="W16" s="267"/>
    </row>
    <row r="17" spans="1:23" ht="21" x14ac:dyDescent="0.45">
      <c r="A17" s="352" t="s">
        <v>91</v>
      </c>
      <c r="B17" s="44"/>
      <c r="C17" s="319" t="s">
        <v>354</v>
      </c>
      <c r="D17" s="44"/>
      <c r="E17" s="495">
        <v>552672</v>
      </c>
      <c r="F17" s="495"/>
      <c r="G17" s="495">
        <v>300</v>
      </c>
      <c r="H17" s="495"/>
      <c r="I17" s="495">
        <v>0</v>
      </c>
      <c r="J17" s="495"/>
      <c r="K17" s="495">
        <v>0</v>
      </c>
      <c r="L17" s="495"/>
      <c r="M17" s="495">
        <f t="shared" si="1"/>
        <v>0</v>
      </c>
      <c r="N17" s="495"/>
      <c r="O17" s="495">
        <v>165801600</v>
      </c>
      <c r="P17" s="495"/>
      <c r="Q17" s="495">
        <v>-13268307</v>
      </c>
      <c r="R17" s="495"/>
      <c r="S17" s="495">
        <f t="shared" si="0"/>
        <v>152533293</v>
      </c>
      <c r="U17" s="400"/>
      <c r="V17" s="37"/>
      <c r="W17" s="267"/>
    </row>
    <row r="18" spans="1:23" ht="21" x14ac:dyDescent="0.45">
      <c r="A18" s="352" t="s">
        <v>88</v>
      </c>
      <c r="B18" s="44"/>
      <c r="C18" s="319" t="s">
        <v>309</v>
      </c>
      <c r="D18" s="44"/>
      <c r="E18" s="495">
        <v>2980000</v>
      </c>
      <c r="F18" s="495"/>
      <c r="G18" s="495">
        <v>800</v>
      </c>
      <c r="H18" s="495"/>
      <c r="I18" s="495">
        <v>0</v>
      </c>
      <c r="J18" s="495"/>
      <c r="K18" s="495">
        <v>0</v>
      </c>
      <c r="L18" s="495"/>
      <c r="M18" s="495">
        <f t="shared" si="1"/>
        <v>0</v>
      </c>
      <c r="N18" s="495"/>
      <c r="O18" s="495">
        <v>2384000000</v>
      </c>
      <c r="P18" s="495"/>
      <c r="Q18" s="495">
        <v>0</v>
      </c>
      <c r="R18" s="495"/>
      <c r="S18" s="495">
        <f t="shared" si="0"/>
        <v>2384000000</v>
      </c>
      <c r="U18" s="400"/>
      <c r="V18" s="37"/>
      <c r="W18" s="267"/>
    </row>
    <row r="19" spans="1:23" ht="21" x14ac:dyDescent="0.45">
      <c r="A19" s="352" t="s">
        <v>60</v>
      </c>
      <c r="B19" s="44"/>
      <c r="C19" s="319" t="s">
        <v>309</v>
      </c>
      <c r="D19" s="44"/>
      <c r="E19" s="495">
        <v>4602957</v>
      </c>
      <c r="F19" s="495"/>
      <c r="G19" s="495">
        <v>420</v>
      </c>
      <c r="H19" s="495"/>
      <c r="I19" s="495">
        <v>0</v>
      </c>
      <c r="J19" s="495"/>
      <c r="K19" s="495">
        <v>0</v>
      </c>
      <c r="L19" s="495"/>
      <c r="M19" s="495">
        <f t="shared" ref="M19:M42" si="2">I19+K19</f>
        <v>0</v>
      </c>
      <c r="N19" s="495"/>
      <c r="O19" s="495">
        <v>1933241940</v>
      </c>
      <c r="P19" s="495"/>
      <c r="Q19" s="495">
        <v>0</v>
      </c>
      <c r="R19" s="495"/>
      <c r="S19" s="495">
        <f t="shared" si="0"/>
        <v>1933241940</v>
      </c>
      <c r="U19" s="400"/>
      <c r="V19" s="37"/>
      <c r="W19" s="267"/>
    </row>
    <row r="20" spans="1:23" ht="21" x14ac:dyDescent="0.45">
      <c r="A20" s="352" t="s">
        <v>83</v>
      </c>
      <c r="B20" s="44"/>
      <c r="C20" s="319" t="s">
        <v>314</v>
      </c>
      <c r="D20" s="44"/>
      <c r="E20" s="495">
        <v>782751</v>
      </c>
      <c r="F20" s="495"/>
      <c r="G20" s="495">
        <v>510</v>
      </c>
      <c r="H20" s="495"/>
      <c r="I20" s="495">
        <v>0</v>
      </c>
      <c r="J20" s="495"/>
      <c r="K20" s="495">
        <v>0</v>
      </c>
      <c r="L20" s="495"/>
      <c r="M20" s="495">
        <f t="shared" si="2"/>
        <v>0</v>
      </c>
      <c r="N20" s="495"/>
      <c r="O20" s="495">
        <v>399203010</v>
      </c>
      <c r="P20" s="495"/>
      <c r="Q20" s="495">
        <v>0</v>
      </c>
      <c r="R20" s="495"/>
      <c r="S20" s="495">
        <f t="shared" si="0"/>
        <v>399203010</v>
      </c>
      <c r="U20" s="400"/>
      <c r="V20" s="37"/>
      <c r="W20" s="267"/>
    </row>
    <row r="21" spans="1:23" ht="21" x14ac:dyDescent="0.45">
      <c r="A21" s="352" t="s">
        <v>359</v>
      </c>
      <c r="B21" s="44"/>
      <c r="C21" s="319" t="s">
        <v>404</v>
      </c>
      <c r="D21" s="44"/>
      <c r="E21" s="495">
        <v>10000000</v>
      </c>
      <c r="F21" s="495"/>
      <c r="G21" s="495">
        <v>550</v>
      </c>
      <c r="H21" s="495"/>
      <c r="I21" s="495">
        <v>5500000000</v>
      </c>
      <c r="J21" s="495"/>
      <c r="K21" s="495">
        <v>-22510232</v>
      </c>
      <c r="L21" s="495"/>
      <c r="M21" s="495">
        <f t="shared" si="2"/>
        <v>5477489768</v>
      </c>
      <c r="N21" s="495"/>
      <c r="O21" s="495">
        <v>5500000000</v>
      </c>
      <c r="P21" s="495"/>
      <c r="Q21" s="495">
        <v>-22510232</v>
      </c>
      <c r="R21" s="495"/>
      <c r="S21" s="495">
        <f t="shared" si="0"/>
        <v>5477489768</v>
      </c>
      <c r="U21" s="400"/>
      <c r="V21" s="37"/>
      <c r="W21" s="267"/>
    </row>
    <row r="22" spans="1:23" ht="21" x14ac:dyDescent="0.45">
      <c r="A22" s="352" t="s">
        <v>135</v>
      </c>
      <c r="B22" s="44"/>
      <c r="C22" s="319" t="s">
        <v>342</v>
      </c>
      <c r="D22" s="44"/>
      <c r="E22" s="495">
        <v>3923635</v>
      </c>
      <c r="F22" s="495"/>
      <c r="G22" s="495">
        <v>190</v>
      </c>
      <c r="H22" s="495"/>
      <c r="I22" s="495">
        <v>0</v>
      </c>
      <c r="J22" s="495"/>
      <c r="K22" s="495">
        <v>0</v>
      </c>
      <c r="L22" s="495"/>
      <c r="M22" s="495">
        <f t="shared" si="2"/>
        <v>0</v>
      </c>
      <c r="N22" s="495"/>
      <c r="O22" s="495">
        <v>745490650</v>
      </c>
      <c r="P22" s="495"/>
      <c r="Q22" s="495">
        <v>0</v>
      </c>
      <c r="R22" s="495"/>
      <c r="S22" s="495">
        <f t="shared" si="0"/>
        <v>745490650</v>
      </c>
      <c r="U22" s="400"/>
      <c r="V22" s="37"/>
      <c r="W22" s="267"/>
    </row>
    <row r="23" spans="1:23" ht="21" x14ac:dyDescent="0.45">
      <c r="A23" s="352" t="s">
        <v>168</v>
      </c>
      <c r="B23" s="44"/>
      <c r="C23" s="319" t="s">
        <v>276</v>
      </c>
      <c r="D23" s="44"/>
      <c r="E23" s="495">
        <v>1755000</v>
      </c>
      <c r="F23" s="495"/>
      <c r="G23" s="495">
        <v>1470</v>
      </c>
      <c r="H23" s="495"/>
      <c r="I23" s="495">
        <v>0</v>
      </c>
      <c r="J23" s="495"/>
      <c r="K23" s="495">
        <v>0</v>
      </c>
      <c r="L23" s="495"/>
      <c r="M23" s="495">
        <f t="shared" si="2"/>
        <v>0</v>
      </c>
      <c r="N23" s="495"/>
      <c r="O23" s="495">
        <v>2579850000</v>
      </c>
      <c r="P23" s="495"/>
      <c r="Q23" s="495">
        <v>0</v>
      </c>
      <c r="R23" s="495"/>
      <c r="S23" s="495">
        <f t="shared" si="0"/>
        <v>2579850000</v>
      </c>
      <c r="U23" s="400"/>
      <c r="V23" s="37"/>
      <c r="W23" s="267"/>
    </row>
    <row r="24" spans="1:23" ht="21" x14ac:dyDescent="0.45">
      <c r="A24" s="352" t="s">
        <v>139</v>
      </c>
      <c r="B24" s="44"/>
      <c r="C24" s="319" t="s">
        <v>317</v>
      </c>
      <c r="D24" s="44"/>
      <c r="E24" s="495">
        <v>9350</v>
      </c>
      <c r="F24" s="495"/>
      <c r="G24" s="495">
        <v>8400</v>
      </c>
      <c r="H24" s="495"/>
      <c r="I24" s="495">
        <v>0</v>
      </c>
      <c r="J24" s="495"/>
      <c r="K24" s="495">
        <v>0</v>
      </c>
      <c r="L24" s="495"/>
      <c r="M24" s="495">
        <f>I24+K24</f>
        <v>0</v>
      </c>
      <c r="N24" s="495"/>
      <c r="O24" s="495">
        <v>78540000</v>
      </c>
      <c r="P24" s="495"/>
      <c r="Q24" s="495">
        <v>0</v>
      </c>
      <c r="R24" s="495"/>
      <c r="S24" s="495">
        <f>O24+Q24</f>
        <v>78540000</v>
      </c>
      <c r="U24" s="400"/>
      <c r="V24" s="37"/>
      <c r="W24" s="267"/>
    </row>
    <row r="25" spans="1:23" ht="21" x14ac:dyDescent="0.45">
      <c r="A25" s="352" t="s">
        <v>203</v>
      </c>
      <c r="B25" s="44"/>
      <c r="C25" s="319" t="s">
        <v>285</v>
      </c>
      <c r="D25" s="44"/>
      <c r="E25" s="495">
        <v>79163</v>
      </c>
      <c r="F25" s="495"/>
      <c r="G25" s="495">
        <v>20400</v>
      </c>
      <c r="H25" s="495"/>
      <c r="I25" s="495">
        <v>0</v>
      </c>
      <c r="J25" s="495"/>
      <c r="K25" s="495">
        <v>0</v>
      </c>
      <c r="L25" s="495"/>
      <c r="M25" s="495">
        <f t="shared" si="2"/>
        <v>0</v>
      </c>
      <c r="N25" s="495"/>
      <c r="O25" s="495">
        <v>1614925200</v>
      </c>
      <c r="P25" s="495"/>
      <c r="Q25" s="495">
        <v>0</v>
      </c>
      <c r="R25" s="495"/>
      <c r="S25" s="495">
        <f t="shared" si="0"/>
        <v>1614925200</v>
      </c>
      <c r="U25" s="400"/>
      <c r="V25" s="37"/>
      <c r="W25" s="267"/>
    </row>
    <row r="26" spans="1:23" ht="21" x14ac:dyDescent="0.45">
      <c r="A26" s="352" t="s">
        <v>224</v>
      </c>
      <c r="B26" s="44"/>
      <c r="C26" s="319" t="s">
        <v>305</v>
      </c>
      <c r="D26" s="44"/>
      <c r="E26" s="495">
        <v>1634285</v>
      </c>
      <c r="F26" s="495"/>
      <c r="G26" s="495">
        <v>25</v>
      </c>
      <c r="H26" s="495"/>
      <c r="I26" s="495">
        <v>0</v>
      </c>
      <c r="J26" s="495"/>
      <c r="K26" s="495">
        <v>0</v>
      </c>
      <c r="L26" s="495"/>
      <c r="M26" s="495">
        <f t="shared" si="2"/>
        <v>0</v>
      </c>
      <c r="N26" s="495"/>
      <c r="O26" s="495">
        <v>40857125</v>
      </c>
      <c r="P26" s="495"/>
      <c r="Q26" s="495">
        <v>0</v>
      </c>
      <c r="R26" s="495"/>
      <c r="S26" s="495">
        <f t="shared" si="0"/>
        <v>40857125</v>
      </c>
      <c r="U26" s="400"/>
      <c r="V26" s="37"/>
      <c r="W26" s="267"/>
    </row>
    <row r="27" spans="1:23" ht="21" x14ac:dyDescent="0.45">
      <c r="A27" s="352" t="s">
        <v>85</v>
      </c>
      <c r="B27" s="44"/>
      <c r="C27" s="319" t="s">
        <v>343</v>
      </c>
      <c r="D27" s="44"/>
      <c r="E27" s="495">
        <v>1141131</v>
      </c>
      <c r="F27" s="495"/>
      <c r="G27" s="495">
        <v>74</v>
      </c>
      <c r="H27" s="495"/>
      <c r="I27" s="495">
        <v>0</v>
      </c>
      <c r="J27" s="495"/>
      <c r="K27" s="495">
        <v>0</v>
      </c>
      <c r="L27" s="495"/>
      <c r="M27" s="495">
        <f t="shared" si="2"/>
        <v>0</v>
      </c>
      <c r="N27" s="495"/>
      <c r="O27" s="495">
        <v>84443694</v>
      </c>
      <c r="P27" s="495"/>
      <c r="Q27" s="495">
        <v>-4021128</v>
      </c>
      <c r="R27" s="495"/>
      <c r="S27" s="495">
        <f t="shared" si="0"/>
        <v>80422566</v>
      </c>
      <c r="U27" s="400"/>
      <c r="V27" s="37"/>
      <c r="W27" s="267"/>
    </row>
    <row r="28" spans="1:23" ht="21" x14ac:dyDescent="0.45">
      <c r="A28" s="352" t="s">
        <v>138</v>
      </c>
      <c r="B28" s="44"/>
      <c r="C28" s="319" t="s">
        <v>344</v>
      </c>
      <c r="D28" s="44"/>
      <c r="E28" s="495">
        <v>25000</v>
      </c>
      <c r="F28" s="495"/>
      <c r="G28" s="495">
        <v>1730</v>
      </c>
      <c r="H28" s="495"/>
      <c r="I28" s="495">
        <v>0</v>
      </c>
      <c r="J28" s="495"/>
      <c r="K28" s="495">
        <v>0</v>
      </c>
      <c r="L28" s="495"/>
      <c r="M28" s="495">
        <f t="shared" si="2"/>
        <v>0</v>
      </c>
      <c r="N28" s="495"/>
      <c r="O28" s="495">
        <v>43250000</v>
      </c>
      <c r="P28" s="495"/>
      <c r="Q28" s="495">
        <v>0</v>
      </c>
      <c r="R28" s="495"/>
      <c r="S28" s="495">
        <f t="shared" si="0"/>
        <v>43250000</v>
      </c>
      <c r="U28" s="400"/>
      <c r="V28" s="37"/>
      <c r="W28" s="267"/>
    </row>
    <row r="29" spans="1:23" ht="21" x14ac:dyDescent="0.45">
      <c r="A29" s="352" t="s">
        <v>103</v>
      </c>
      <c r="B29" s="44"/>
      <c r="C29" s="319" t="s">
        <v>306</v>
      </c>
      <c r="D29" s="44"/>
      <c r="E29" s="495">
        <v>4553415</v>
      </c>
      <c r="F29" s="495"/>
      <c r="G29" s="495">
        <v>380</v>
      </c>
      <c r="H29" s="495"/>
      <c r="I29" s="495">
        <v>0</v>
      </c>
      <c r="J29" s="495"/>
      <c r="K29" s="495">
        <v>0</v>
      </c>
      <c r="L29" s="495"/>
      <c r="M29" s="495">
        <f t="shared" si="2"/>
        <v>0</v>
      </c>
      <c r="N29" s="495"/>
      <c r="O29" s="495">
        <v>1730297700</v>
      </c>
      <c r="P29" s="495"/>
      <c r="Q29" s="495">
        <v>0</v>
      </c>
      <c r="R29" s="495"/>
      <c r="S29" s="495">
        <f t="shared" si="0"/>
        <v>1730297700</v>
      </c>
      <c r="U29" s="400"/>
      <c r="V29" s="37"/>
      <c r="W29" s="267"/>
    </row>
    <row r="30" spans="1:23" ht="21" x14ac:dyDescent="0.45">
      <c r="A30" s="352" t="s">
        <v>213</v>
      </c>
      <c r="B30" s="44"/>
      <c r="C30" s="319" t="s">
        <v>286</v>
      </c>
      <c r="D30" s="44"/>
      <c r="E30" s="495">
        <v>100000</v>
      </c>
      <c r="F30" s="495"/>
      <c r="G30" s="495">
        <v>3980</v>
      </c>
      <c r="H30" s="495"/>
      <c r="I30" s="495">
        <v>0</v>
      </c>
      <c r="J30" s="495"/>
      <c r="K30" s="495">
        <v>0</v>
      </c>
      <c r="L30" s="495"/>
      <c r="M30" s="495">
        <f t="shared" si="2"/>
        <v>0</v>
      </c>
      <c r="N30" s="495"/>
      <c r="O30" s="495">
        <v>398000000</v>
      </c>
      <c r="P30" s="495"/>
      <c r="Q30" s="495">
        <v>0</v>
      </c>
      <c r="R30" s="495"/>
      <c r="S30" s="495">
        <f t="shared" si="0"/>
        <v>398000000</v>
      </c>
      <c r="U30" s="400"/>
      <c r="V30" s="37"/>
      <c r="W30" s="267"/>
    </row>
    <row r="31" spans="1:23" ht="21" x14ac:dyDescent="0.45">
      <c r="A31" s="352" t="s">
        <v>117</v>
      </c>
      <c r="B31" s="44"/>
      <c r="C31" s="319" t="s">
        <v>318</v>
      </c>
      <c r="D31" s="44"/>
      <c r="E31" s="495">
        <v>5400000</v>
      </c>
      <c r="F31" s="495"/>
      <c r="G31" s="495">
        <v>1</v>
      </c>
      <c r="H31" s="495"/>
      <c r="I31" s="495">
        <v>0</v>
      </c>
      <c r="J31" s="495"/>
      <c r="K31" s="495">
        <v>0</v>
      </c>
      <c r="L31" s="495"/>
      <c r="M31" s="495">
        <f t="shared" si="2"/>
        <v>0</v>
      </c>
      <c r="N31" s="495"/>
      <c r="O31" s="495">
        <v>5400000</v>
      </c>
      <c r="P31" s="495"/>
      <c r="Q31" s="495">
        <v>0</v>
      </c>
      <c r="R31" s="495"/>
      <c r="S31" s="495">
        <f t="shared" si="0"/>
        <v>5400000</v>
      </c>
      <c r="U31" s="400"/>
      <c r="V31" s="37"/>
      <c r="W31" s="267"/>
    </row>
    <row r="32" spans="1:23" ht="21" x14ac:dyDescent="0.45">
      <c r="A32" s="352" t="s">
        <v>248</v>
      </c>
      <c r="B32" s="44"/>
      <c r="C32" s="319" t="s">
        <v>403</v>
      </c>
      <c r="D32" s="44"/>
      <c r="E32" s="495">
        <v>7523809</v>
      </c>
      <c r="F32" s="495"/>
      <c r="G32" s="495">
        <v>578</v>
      </c>
      <c r="H32" s="495"/>
      <c r="I32" s="495">
        <v>4348761602</v>
      </c>
      <c r="J32" s="495"/>
      <c r="K32" s="495">
        <v>-607340306</v>
      </c>
      <c r="L32" s="495"/>
      <c r="M32" s="495">
        <f t="shared" si="2"/>
        <v>3741421296</v>
      </c>
      <c r="N32" s="495"/>
      <c r="O32" s="495">
        <v>4348761602</v>
      </c>
      <c r="P32" s="495"/>
      <c r="Q32" s="495">
        <v>-607340306</v>
      </c>
      <c r="R32" s="495"/>
      <c r="S32" s="495">
        <f t="shared" si="0"/>
        <v>3741421296</v>
      </c>
      <c r="U32" s="400"/>
      <c r="V32" s="37"/>
      <c r="W32" s="267"/>
    </row>
    <row r="33" spans="1:25" ht="21" x14ac:dyDescent="0.45">
      <c r="A33" s="352" t="s">
        <v>204</v>
      </c>
      <c r="B33" s="44"/>
      <c r="C33" s="319" t="s">
        <v>275</v>
      </c>
      <c r="D33" s="44"/>
      <c r="E33" s="495">
        <v>10500000</v>
      </c>
      <c r="F33" s="495"/>
      <c r="G33" s="495">
        <v>560</v>
      </c>
      <c r="H33" s="495"/>
      <c r="I33" s="495">
        <v>0</v>
      </c>
      <c r="J33" s="495"/>
      <c r="K33" s="495">
        <v>0</v>
      </c>
      <c r="L33" s="495"/>
      <c r="M33" s="495">
        <f t="shared" si="2"/>
        <v>0</v>
      </c>
      <c r="N33" s="495"/>
      <c r="O33" s="495">
        <v>5880000000</v>
      </c>
      <c r="P33" s="495"/>
      <c r="Q33" s="495">
        <v>0</v>
      </c>
      <c r="R33" s="495"/>
      <c r="S33" s="495">
        <f t="shared" si="0"/>
        <v>5880000000</v>
      </c>
      <c r="U33" s="400"/>
      <c r="V33" s="37"/>
      <c r="W33" s="267"/>
    </row>
    <row r="34" spans="1:25" ht="21" x14ac:dyDescent="0.45">
      <c r="A34" s="352" t="s">
        <v>300</v>
      </c>
      <c r="B34" s="44"/>
      <c r="C34" s="319" t="s">
        <v>319</v>
      </c>
      <c r="D34" s="44"/>
      <c r="E34" s="495">
        <v>32200000</v>
      </c>
      <c r="F34" s="495"/>
      <c r="G34" s="495">
        <v>800</v>
      </c>
      <c r="H34" s="495"/>
      <c r="I34" s="495">
        <v>0</v>
      </c>
      <c r="J34" s="495"/>
      <c r="K34" s="495">
        <v>0</v>
      </c>
      <c r="L34" s="495"/>
      <c r="M34" s="495">
        <f t="shared" si="2"/>
        <v>0</v>
      </c>
      <c r="N34" s="495"/>
      <c r="O34" s="495">
        <v>25760000000</v>
      </c>
      <c r="P34" s="495"/>
      <c r="Q34" s="495">
        <v>0</v>
      </c>
      <c r="R34" s="495"/>
      <c r="S34" s="495">
        <f t="shared" si="0"/>
        <v>25760000000</v>
      </c>
      <c r="U34" s="400"/>
      <c r="V34" s="37"/>
      <c r="W34" s="267"/>
    </row>
    <row r="35" spans="1:25" ht="21" x14ac:dyDescent="0.45">
      <c r="A35" s="352" t="s">
        <v>169</v>
      </c>
      <c r="B35" s="44"/>
      <c r="C35" s="319" t="s">
        <v>309</v>
      </c>
      <c r="D35" s="44"/>
      <c r="E35" s="495">
        <v>121232</v>
      </c>
      <c r="F35" s="495"/>
      <c r="G35" s="495">
        <v>45</v>
      </c>
      <c r="H35" s="495"/>
      <c r="I35" s="495">
        <v>0</v>
      </c>
      <c r="J35" s="495"/>
      <c r="K35" s="495">
        <v>0</v>
      </c>
      <c r="L35" s="495"/>
      <c r="M35" s="495">
        <f t="shared" si="2"/>
        <v>0</v>
      </c>
      <c r="N35" s="495"/>
      <c r="O35" s="495">
        <v>5455440</v>
      </c>
      <c r="P35" s="495"/>
      <c r="Q35" s="495">
        <v>0</v>
      </c>
      <c r="R35" s="495"/>
      <c r="S35" s="495">
        <f t="shared" si="0"/>
        <v>5455440</v>
      </c>
      <c r="U35" s="400"/>
      <c r="V35" s="37"/>
      <c r="W35" s="267"/>
    </row>
    <row r="36" spans="1:25" ht="21" x14ac:dyDescent="0.45">
      <c r="A36" s="352" t="s">
        <v>226</v>
      </c>
      <c r="B36" s="44"/>
      <c r="C36" s="319" t="s">
        <v>307</v>
      </c>
      <c r="D36" s="44"/>
      <c r="E36" s="495">
        <v>2377457</v>
      </c>
      <c r="F36" s="495"/>
      <c r="G36" s="495">
        <v>440</v>
      </c>
      <c r="H36" s="495"/>
      <c r="I36" s="495">
        <v>0</v>
      </c>
      <c r="J36" s="495"/>
      <c r="K36" s="495">
        <v>0</v>
      </c>
      <c r="L36" s="495"/>
      <c r="M36" s="495">
        <f t="shared" si="2"/>
        <v>0</v>
      </c>
      <c r="N36" s="495"/>
      <c r="O36" s="495">
        <v>1046081080</v>
      </c>
      <c r="P36" s="495"/>
      <c r="Q36" s="495">
        <v>0</v>
      </c>
      <c r="R36" s="495"/>
      <c r="S36" s="495">
        <f t="shared" si="0"/>
        <v>1046081080</v>
      </c>
      <c r="U36" s="400"/>
      <c r="V36" s="37"/>
      <c r="W36" s="267"/>
    </row>
    <row r="37" spans="1:25" ht="21" x14ac:dyDescent="0.45">
      <c r="A37" s="352" t="s">
        <v>225</v>
      </c>
      <c r="B37" s="44"/>
      <c r="C37" s="319" t="s">
        <v>345</v>
      </c>
      <c r="D37" s="44"/>
      <c r="E37" s="495">
        <v>56250</v>
      </c>
      <c r="F37" s="495"/>
      <c r="G37" s="495">
        <v>300</v>
      </c>
      <c r="H37" s="495"/>
      <c r="I37" s="495">
        <v>0</v>
      </c>
      <c r="J37" s="495"/>
      <c r="K37" s="495">
        <v>0</v>
      </c>
      <c r="L37" s="495"/>
      <c r="M37" s="495">
        <f t="shared" si="2"/>
        <v>0</v>
      </c>
      <c r="N37" s="495"/>
      <c r="O37" s="495">
        <v>16875000</v>
      </c>
      <c r="P37" s="495"/>
      <c r="Q37" s="495">
        <v>0</v>
      </c>
      <c r="R37" s="495"/>
      <c r="S37" s="495">
        <f t="shared" si="0"/>
        <v>16875000</v>
      </c>
      <c r="U37" s="400"/>
      <c r="V37" s="37"/>
      <c r="W37" s="267"/>
    </row>
    <row r="38" spans="1:25" ht="21" x14ac:dyDescent="0.45">
      <c r="A38" s="352" t="s">
        <v>356</v>
      </c>
      <c r="B38" s="44"/>
      <c r="C38" s="319" t="s">
        <v>380</v>
      </c>
      <c r="D38" s="44"/>
      <c r="E38" s="495">
        <v>4276</v>
      </c>
      <c r="F38" s="495"/>
      <c r="G38" s="495">
        <v>600</v>
      </c>
      <c r="H38" s="495"/>
      <c r="I38" s="495">
        <v>0</v>
      </c>
      <c r="J38" s="495"/>
      <c r="K38" s="495">
        <v>0</v>
      </c>
      <c r="L38" s="495"/>
      <c r="M38" s="495">
        <f t="shared" si="2"/>
        <v>0</v>
      </c>
      <c r="N38" s="495"/>
      <c r="O38" s="495">
        <v>2565600</v>
      </c>
      <c r="P38" s="495"/>
      <c r="Q38" s="495">
        <v>0</v>
      </c>
      <c r="R38" s="495"/>
      <c r="S38" s="495">
        <f t="shared" si="0"/>
        <v>2565600</v>
      </c>
      <c r="U38" s="400"/>
      <c r="V38" s="37"/>
      <c r="W38" s="267"/>
    </row>
    <row r="39" spans="1:25" ht="21" x14ac:dyDescent="0.45">
      <c r="A39" s="352" t="s">
        <v>247</v>
      </c>
      <c r="B39" s="44"/>
      <c r="C39" s="319" t="s">
        <v>314</v>
      </c>
      <c r="D39" s="44"/>
      <c r="E39" s="495">
        <v>1900000</v>
      </c>
      <c r="F39" s="495"/>
      <c r="G39" s="495">
        <v>600</v>
      </c>
      <c r="H39" s="495"/>
      <c r="I39" s="495">
        <v>0</v>
      </c>
      <c r="J39" s="495"/>
      <c r="K39" s="495">
        <v>0</v>
      </c>
      <c r="L39" s="495"/>
      <c r="M39" s="495">
        <f t="shared" si="2"/>
        <v>0</v>
      </c>
      <c r="N39" s="495"/>
      <c r="O39" s="495">
        <v>1140000000</v>
      </c>
      <c r="P39" s="495"/>
      <c r="Q39" s="495">
        <v>0</v>
      </c>
      <c r="R39" s="495"/>
      <c r="S39" s="495">
        <f t="shared" si="0"/>
        <v>1140000000</v>
      </c>
      <c r="U39" s="400"/>
      <c r="V39" s="37"/>
      <c r="W39" s="267"/>
    </row>
    <row r="40" spans="1:25" ht="21" x14ac:dyDescent="0.45">
      <c r="A40" s="352" t="s">
        <v>252</v>
      </c>
      <c r="B40" s="44"/>
      <c r="C40" s="319" t="s">
        <v>346</v>
      </c>
      <c r="D40" s="44"/>
      <c r="E40" s="495">
        <v>250000</v>
      </c>
      <c r="F40" s="495"/>
      <c r="G40" s="495">
        <v>2400</v>
      </c>
      <c r="H40" s="495"/>
      <c r="I40" s="495">
        <v>0</v>
      </c>
      <c r="J40" s="495"/>
      <c r="K40" s="495">
        <v>0</v>
      </c>
      <c r="L40" s="495"/>
      <c r="M40" s="495">
        <f t="shared" si="2"/>
        <v>0</v>
      </c>
      <c r="N40" s="495"/>
      <c r="O40" s="495">
        <v>600000000</v>
      </c>
      <c r="P40" s="495"/>
      <c r="Q40" s="495">
        <v>0</v>
      </c>
      <c r="R40" s="495"/>
      <c r="S40" s="495">
        <f t="shared" si="0"/>
        <v>600000000</v>
      </c>
      <c r="U40" s="400"/>
      <c r="V40" s="37"/>
      <c r="W40" s="267"/>
    </row>
    <row r="41" spans="1:25" ht="21" x14ac:dyDescent="0.45">
      <c r="A41" s="352" t="s">
        <v>299</v>
      </c>
      <c r="B41" s="44"/>
      <c r="C41" s="319" t="s">
        <v>319</v>
      </c>
      <c r="D41" s="44"/>
      <c r="E41" s="495">
        <v>200000</v>
      </c>
      <c r="F41" s="495"/>
      <c r="G41" s="495">
        <v>2350</v>
      </c>
      <c r="H41" s="495"/>
      <c r="I41" s="495">
        <v>0</v>
      </c>
      <c r="J41" s="495"/>
      <c r="K41" s="495">
        <v>0</v>
      </c>
      <c r="L41" s="495"/>
      <c r="M41" s="495">
        <f t="shared" si="2"/>
        <v>0</v>
      </c>
      <c r="N41" s="495"/>
      <c r="O41" s="495">
        <v>470000000</v>
      </c>
      <c r="P41" s="495"/>
      <c r="Q41" s="495">
        <v>0</v>
      </c>
      <c r="R41" s="495"/>
      <c r="S41" s="495">
        <f t="shared" si="0"/>
        <v>470000000</v>
      </c>
      <c r="U41" s="400"/>
      <c r="V41" s="37"/>
      <c r="W41" s="267"/>
    </row>
    <row r="42" spans="1:25" ht="21" x14ac:dyDescent="0.45">
      <c r="A42" s="352" t="s">
        <v>249</v>
      </c>
      <c r="B42" s="44"/>
      <c r="C42" s="319" t="s">
        <v>315</v>
      </c>
      <c r="D42" s="44"/>
      <c r="E42" s="495">
        <v>76</v>
      </c>
      <c r="F42" s="495"/>
      <c r="G42" s="495">
        <v>1000</v>
      </c>
      <c r="H42" s="495"/>
      <c r="I42" s="495">
        <v>0</v>
      </c>
      <c r="J42" s="495"/>
      <c r="K42" s="495">
        <v>0</v>
      </c>
      <c r="L42" s="495"/>
      <c r="M42" s="495">
        <f t="shared" si="2"/>
        <v>0</v>
      </c>
      <c r="N42" s="495"/>
      <c r="O42" s="495">
        <v>76000</v>
      </c>
      <c r="P42" s="495"/>
      <c r="Q42" s="495">
        <v>0</v>
      </c>
      <c r="R42" s="495"/>
      <c r="S42" s="495">
        <f t="shared" si="0"/>
        <v>76000</v>
      </c>
      <c r="U42" s="400"/>
      <c r="V42" s="37"/>
      <c r="W42" s="267"/>
    </row>
    <row r="43" spans="1:25" ht="24.95" customHeight="1" thickBot="1" x14ac:dyDescent="0.6">
      <c r="A43" s="44" t="s">
        <v>31</v>
      </c>
      <c r="B43" s="44"/>
      <c r="C43" s="433"/>
      <c r="D43" s="44"/>
      <c r="E43" s="602"/>
      <c r="F43" s="496"/>
      <c r="G43" s="602"/>
      <c r="H43" s="496"/>
      <c r="I43" s="497">
        <f>SUM(I11:I42)</f>
        <v>16357931602</v>
      </c>
      <c r="J43" s="498"/>
      <c r="K43" s="497">
        <f>SUM(K11:K42)</f>
        <v>-1538909636</v>
      </c>
      <c r="L43" s="499"/>
      <c r="M43" s="497">
        <f>SUM(M11:M42)</f>
        <v>14819021966</v>
      </c>
      <c r="N43" s="500"/>
      <c r="O43" s="497">
        <f>SUM(O11:O42)</f>
        <v>118086535411</v>
      </c>
      <c r="P43" s="500"/>
      <c r="Q43" s="497">
        <f>SUM(Q11:Q42)</f>
        <v>-1556199071</v>
      </c>
      <c r="R43" s="500"/>
      <c r="S43" s="497">
        <f>SUM(S11:S42)</f>
        <v>116530336340</v>
      </c>
      <c r="U43" s="37"/>
      <c r="V43" s="37"/>
    </row>
    <row r="44" spans="1:25" ht="19.5" thickTop="1" x14ac:dyDescent="0.45">
      <c r="I44" s="2"/>
      <c r="K44" s="2"/>
      <c r="L44" s="103"/>
      <c r="M44" s="2"/>
      <c r="O44" s="2"/>
      <c r="P44" s="2"/>
      <c r="Q44" s="2"/>
      <c r="R44" s="2"/>
      <c r="S44" s="2"/>
      <c r="Y44" s="2">
        <f>S43-O43</f>
        <v>-1556199071</v>
      </c>
    </row>
    <row r="45" spans="1:25" x14ac:dyDescent="0.45">
      <c r="M45" s="10"/>
      <c r="S45" s="268"/>
    </row>
    <row r="46" spans="1:25" x14ac:dyDescent="0.45">
      <c r="H46" s="10"/>
      <c r="M46" s="10"/>
      <c r="S46" s="2"/>
    </row>
    <row r="47" spans="1:25" x14ac:dyDescent="0.45">
      <c r="S47" s="2"/>
    </row>
    <row r="48" spans="1:25" x14ac:dyDescent="0.45">
      <c r="S48" s="2"/>
    </row>
  </sheetData>
  <autoFilter ref="A10:S43" xr:uid="{8DC11D55-CF3A-4B06-8D97-A6BE2AFBC4FB}"/>
  <mergeCells count="8">
    <mergeCell ref="A2:S2"/>
    <mergeCell ref="A3:S3"/>
    <mergeCell ref="A4:S4"/>
    <mergeCell ref="A6:M6"/>
    <mergeCell ref="A8:A9"/>
    <mergeCell ref="C8:G8"/>
    <mergeCell ref="I8:M8"/>
    <mergeCell ref="O8:S8"/>
  </mergeCells>
  <printOptions horizontalCentered="1"/>
  <pageMargins left="0.196850393700787" right="0.196850393700787" top="0.31496062992126" bottom="0.35433070866141703" header="0.31496062992126" footer="0.31496062992126"/>
  <pageSetup paperSize="9" scale="60" firstPageNumber="8" orientation="landscape" r:id="rId1"/>
  <headerFooter>
    <oddFooter>&amp;C&amp;"B Nazanin,Regular"&amp;14 14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F55FB-3908-4FEE-81DD-A34EA90A2F94}">
  <sheetPr>
    <tabColor theme="9" tint="0.59999389629810485"/>
    <pageSetUpPr fitToPage="1"/>
  </sheetPr>
  <dimension ref="A1:X45"/>
  <sheetViews>
    <sheetView rightToLeft="1" view="pageBreakPreview" topLeftCell="A30" zoomScale="85" zoomScaleNormal="80" zoomScaleSheetLayoutView="85" workbookViewId="0">
      <selection activeCell="I9" sqref="I9"/>
    </sheetView>
  </sheetViews>
  <sheetFormatPr defaultColWidth="9.140625" defaultRowHeight="18.75" x14ac:dyDescent="0.25"/>
  <cols>
    <col min="1" max="1" width="41.42578125" style="8" bestFit="1" customWidth="1"/>
    <col min="2" max="2" width="1" style="8" customWidth="1"/>
    <col min="3" max="3" width="15.7109375" style="8" customWidth="1"/>
    <col min="4" max="4" width="1" style="8" customWidth="1"/>
    <col min="5" max="5" width="14" style="8" bestFit="1" customWidth="1"/>
    <col min="6" max="6" width="1" style="8" customWidth="1"/>
    <col min="7" max="7" width="11.42578125" style="8" bestFit="1" customWidth="1"/>
    <col min="8" max="8" width="1" style="8" customWidth="1"/>
    <col min="9" max="9" width="24.28515625" style="8" customWidth="1"/>
    <col min="10" max="10" width="1" style="8" customWidth="1"/>
    <col min="11" max="11" width="17.5703125" style="8" customWidth="1"/>
    <col min="12" max="12" width="1" style="8" customWidth="1"/>
    <col min="13" max="13" width="24.28515625" style="8" bestFit="1" customWidth="1"/>
    <col min="14" max="14" width="1" style="8" customWidth="1"/>
    <col min="15" max="15" width="25" style="8" bestFit="1" customWidth="1"/>
    <col min="16" max="16" width="1" style="8" customWidth="1"/>
    <col min="17" max="17" width="14.7109375" style="8" bestFit="1" customWidth="1"/>
    <col min="18" max="18" width="1" style="8" customWidth="1"/>
    <col min="19" max="19" width="25" style="8" bestFit="1" customWidth="1"/>
    <col min="20" max="20" width="1" style="8" customWidth="1"/>
    <col min="21" max="21" width="15.140625" style="8" bestFit="1" customWidth="1"/>
    <col min="22" max="22" width="19.5703125" style="8" customWidth="1"/>
    <col min="23" max="23" width="18.140625" style="20" bestFit="1" customWidth="1"/>
    <col min="24" max="24" width="14.85546875" style="8" bestFit="1" customWidth="1"/>
    <col min="25" max="16384" width="9.140625" style="8"/>
  </cols>
  <sheetData>
    <row r="1" spans="1:22" ht="3.6" customHeight="1" x14ac:dyDescent="0.25"/>
    <row r="2" spans="1:22" ht="28.15" customHeight="1" x14ac:dyDescent="0.25">
      <c r="A2" s="727" t="s">
        <v>385</v>
      </c>
      <c r="B2" s="727"/>
      <c r="C2" s="727"/>
      <c r="D2" s="727"/>
      <c r="E2" s="727"/>
      <c r="F2" s="727"/>
      <c r="G2" s="727"/>
      <c r="H2" s="727"/>
      <c r="I2" s="727"/>
      <c r="J2" s="727"/>
      <c r="K2" s="727"/>
      <c r="L2" s="727"/>
      <c r="M2" s="727"/>
      <c r="N2" s="727"/>
      <c r="O2" s="727"/>
      <c r="P2" s="727"/>
      <c r="Q2" s="727"/>
      <c r="R2" s="727"/>
      <c r="S2" s="727"/>
    </row>
    <row r="3" spans="1:22" ht="28.15" customHeight="1" x14ac:dyDescent="0.25">
      <c r="A3" s="727" t="s">
        <v>22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  <c r="M3" s="727"/>
      <c r="N3" s="727"/>
      <c r="O3" s="727"/>
      <c r="P3" s="727"/>
      <c r="Q3" s="727"/>
      <c r="R3" s="727"/>
      <c r="S3" s="727"/>
    </row>
    <row r="4" spans="1:22" ht="24" customHeight="1" x14ac:dyDescent="0.25">
      <c r="A4" s="727" t="str">
        <f>تنظیم!A1</f>
        <v>برای ماه منتهی به 1404/11/30</v>
      </c>
      <c r="B4" s="727"/>
      <c r="C4" s="727"/>
      <c r="D4" s="727"/>
      <c r="E4" s="727"/>
      <c r="F4" s="727"/>
      <c r="G4" s="727"/>
      <c r="H4" s="727"/>
      <c r="I4" s="727"/>
      <c r="J4" s="727"/>
      <c r="K4" s="727"/>
      <c r="L4" s="727"/>
      <c r="M4" s="727"/>
      <c r="N4" s="727"/>
      <c r="O4" s="727"/>
      <c r="P4" s="727"/>
      <c r="Q4" s="727"/>
      <c r="R4" s="727"/>
      <c r="S4" s="727"/>
    </row>
    <row r="5" spans="1:22" ht="6.75" hidden="1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</row>
    <row r="6" spans="1:22" ht="0.75" hidden="1" customHeight="1" x14ac:dyDescent="0.25">
      <c r="A6" s="713"/>
      <c r="B6" s="713"/>
      <c r="C6" s="713"/>
      <c r="D6" s="713"/>
      <c r="E6" s="713"/>
      <c r="F6" s="713"/>
      <c r="G6" s="713"/>
      <c r="H6" s="713"/>
      <c r="I6" s="713"/>
      <c r="J6" s="713"/>
      <c r="K6" s="713"/>
      <c r="L6" s="713"/>
      <c r="M6" s="713"/>
      <c r="N6" s="185"/>
      <c r="O6" s="185"/>
      <c r="P6" s="185"/>
      <c r="Q6" s="185"/>
      <c r="R6" s="185"/>
      <c r="S6" s="185"/>
    </row>
    <row r="7" spans="1:22" ht="23.25" customHeight="1" x14ac:dyDescent="0.25">
      <c r="A7" s="712" t="s">
        <v>81</v>
      </c>
      <c r="B7" s="712"/>
      <c r="C7" s="712"/>
      <c r="D7" s="712"/>
      <c r="E7" s="712"/>
      <c r="F7" s="712"/>
      <c r="G7" s="712"/>
      <c r="H7" s="712"/>
      <c r="I7" s="712"/>
      <c r="J7" s="712"/>
      <c r="K7" s="712"/>
      <c r="L7" s="712"/>
      <c r="M7" s="712"/>
      <c r="N7" s="712"/>
      <c r="O7" s="712"/>
      <c r="P7" s="711"/>
      <c r="Q7" s="711"/>
      <c r="R7" s="713"/>
      <c r="S7" s="713"/>
      <c r="U7" s="182"/>
      <c r="V7" s="186"/>
    </row>
    <row r="8" spans="1:22" ht="25.15" customHeight="1" thickBot="1" x14ac:dyDescent="0.3">
      <c r="A8" s="726" t="s">
        <v>65</v>
      </c>
      <c r="B8" s="726"/>
      <c r="C8" s="726"/>
      <c r="D8" s="726" t="s">
        <v>65</v>
      </c>
      <c r="E8" s="726" t="s">
        <v>65</v>
      </c>
      <c r="F8" s="726" t="s">
        <v>65</v>
      </c>
      <c r="G8" s="726" t="s">
        <v>65</v>
      </c>
      <c r="H8" s="610"/>
      <c r="I8" s="726" t="s">
        <v>406</v>
      </c>
      <c r="J8" s="726"/>
      <c r="K8" s="726"/>
      <c r="L8" s="726"/>
      <c r="M8" s="726"/>
      <c r="N8" s="610"/>
      <c r="O8" s="726" t="str">
        <f>تنظیم!A4</f>
        <v>از ابتدای سال مالی تا پایان بهمن ماه 1404</v>
      </c>
      <c r="P8" s="726"/>
      <c r="Q8" s="726"/>
      <c r="R8" s="726"/>
      <c r="S8" s="726"/>
      <c r="V8" s="186"/>
    </row>
    <row r="9" spans="1:22" ht="36.6" customHeight="1" x14ac:dyDescent="0.25">
      <c r="A9" s="611" t="s">
        <v>23</v>
      </c>
      <c r="B9" s="612"/>
      <c r="C9" s="613" t="s">
        <v>244</v>
      </c>
      <c r="D9" s="612"/>
      <c r="E9" s="611" t="s">
        <v>15</v>
      </c>
      <c r="F9" s="610"/>
      <c r="G9" s="611" t="s">
        <v>66</v>
      </c>
      <c r="H9" s="610"/>
      <c r="I9" s="611" t="s">
        <v>24</v>
      </c>
      <c r="J9" s="610"/>
      <c r="K9" s="611" t="s">
        <v>25</v>
      </c>
      <c r="L9" s="610"/>
      <c r="M9" s="611" t="s">
        <v>26</v>
      </c>
      <c r="N9" s="610"/>
      <c r="O9" s="611" t="s">
        <v>24</v>
      </c>
      <c r="P9" s="610"/>
      <c r="Q9" s="611" t="s">
        <v>25</v>
      </c>
      <c r="R9" s="610"/>
      <c r="S9" s="611" t="s">
        <v>26</v>
      </c>
      <c r="V9" s="186"/>
    </row>
    <row r="10" spans="1:22" ht="21" customHeight="1" x14ac:dyDescent="0.25">
      <c r="A10" s="614"/>
      <c r="B10" s="610"/>
      <c r="C10" s="58" t="s">
        <v>308</v>
      </c>
      <c r="D10" s="610"/>
      <c r="E10" s="614"/>
      <c r="F10" s="610"/>
      <c r="G10" s="614" t="s">
        <v>53</v>
      </c>
      <c r="H10" s="610"/>
      <c r="I10" s="615" t="s">
        <v>38</v>
      </c>
      <c r="J10" s="610"/>
      <c r="K10" s="615" t="s">
        <v>38</v>
      </c>
      <c r="L10" s="610"/>
      <c r="M10" s="615" t="s">
        <v>38</v>
      </c>
      <c r="N10" s="610"/>
      <c r="O10" s="615" t="s">
        <v>38</v>
      </c>
      <c r="P10" s="610"/>
      <c r="Q10" s="615" t="s">
        <v>38</v>
      </c>
      <c r="R10" s="610"/>
      <c r="S10" s="615" t="s">
        <v>38</v>
      </c>
      <c r="V10" s="186"/>
    </row>
    <row r="11" spans="1:22" x14ac:dyDescent="0.25">
      <c r="A11" s="616" t="s">
        <v>393</v>
      </c>
      <c r="B11" s="616"/>
      <c r="C11" s="58" t="s">
        <v>308</v>
      </c>
      <c r="D11" s="610"/>
      <c r="E11" s="616" t="s">
        <v>396</v>
      </c>
      <c r="F11" s="58"/>
      <c r="G11" s="617">
        <v>23</v>
      </c>
      <c r="H11" s="616"/>
      <c r="I11" s="618">
        <v>16009735284</v>
      </c>
      <c r="J11" s="619"/>
      <c r="K11" s="618">
        <v>0</v>
      </c>
      <c r="L11" s="311"/>
      <c r="M11" s="618">
        <v>16009735284</v>
      </c>
      <c r="N11" s="311"/>
      <c r="O11" s="311">
        <v>16009735284</v>
      </c>
      <c r="P11" s="619"/>
      <c r="Q11" s="311">
        <v>0</v>
      </c>
      <c r="R11" s="311"/>
      <c r="S11" s="311">
        <f>O11+Q11</f>
        <v>16009735284</v>
      </c>
      <c r="V11" s="186"/>
    </row>
    <row r="12" spans="1:22" x14ac:dyDescent="0.25">
      <c r="A12" s="616" t="s">
        <v>394</v>
      </c>
      <c r="B12" s="616"/>
      <c r="C12" s="58" t="s">
        <v>308</v>
      </c>
      <c r="D12" s="610"/>
      <c r="E12" s="616" t="s">
        <v>397</v>
      </c>
      <c r="F12" s="58"/>
      <c r="G12" s="617">
        <v>23</v>
      </c>
      <c r="H12" s="616"/>
      <c r="I12" s="618">
        <v>61611285858</v>
      </c>
      <c r="J12" s="619"/>
      <c r="K12" s="618">
        <v>0</v>
      </c>
      <c r="L12" s="311"/>
      <c r="M12" s="618">
        <v>61611285858</v>
      </c>
      <c r="N12" s="311"/>
      <c r="O12" s="311">
        <v>61611285858</v>
      </c>
      <c r="P12" s="619"/>
      <c r="Q12" s="311">
        <v>0</v>
      </c>
      <c r="R12" s="311"/>
      <c r="S12" s="311">
        <f t="shared" ref="S12:S26" si="0">O12+Q12</f>
        <v>61611285858</v>
      </c>
      <c r="V12" s="23"/>
    </row>
    <row r="13" spans="1:22" x14ac:dyDescent="0.25">
      <c r="A13" s="616" t="s">
        <v>377</v>
      </c>
      <c r="B13" s="616"/>
      <c r="C13" s="58" t="s">
        <v>308</v>
      </c>
      <c r="D13" s="610"/>
      <c r="E13" s="616" t="s">
        <v>379</v>
      </c>
      <c r="F13" s="58"/>
      <c r="G13" s="617">
        <v>23</v>
      </c>
      <c r="H13" s="616"/>
      <c r="I13" s="618">
        <v>30097262770</v>
      </c>
      <c r="J13" s="619"/>
      <c r="K13" s="618">
        <v>0</v>
      </c>
      <c r="L13" s="311"/>
      <c r="M13" s="618">
        <v>30097262770</v>
      </c>
      <c r="N13" s="311"/>
      <c r="O13" s="311">
        <v>37025231443</v>
      </c>
      <c r="P13" s="619"/>
      <c r="Q13" s="311">
        <v>0</v>
      </c>
      <c r="R13" s="311"/>
      <c r="S13" s="311">
        <f t="shared" si="0"/>
        <v>37025231443</v>
      </c>
      <c r="V13" s="186"/>
    </row>
    <row r="14" spans="1:22" x14ac:dyDescent="0.25">
      <c r="A14" s="616" t="s">
        <v>360</v>
      </c>
      <c r="B14" s="610"/>
      <c r="C14" s="58" t="s">
        <v>308</v>
      </c>
      <c r="D14" s="610"/>
      <c r="E14" s="616" t="s">
        <v>364</v>
      </c>
      <c r="F14" s="58"/>
      <c r="G14" s="617">
        <v>23</v>
      </c>
      <c r="H14" s="616"/>
      <c r="I14" s="618">
        <v>20965779870</v>
      </c>
      <c r="J14" s="619"/>
      <c r="K14" s="618">
        <v>0</v>
      </c>
      <c r="L14" s="311"/>
      <c r="M14" s="618">
        <v>20965779870</v>
      </c>
      <c r="N14" s="311"/>
      <c r="O14" s="311">
        <v>42014541539</v>
      </c>
      <c r="P14" s="619"/>
      <c r="Q14" s="311">
        <v>0</v>
      </c>
      <c r="R14" s="311"/>
      <c r="S14" s="311">
        <f t="shared" si="0"/>
        <v>42014541539</v>
      </c>
      <c r="V14" s="186"/>
    </row>
    <row r="15" spans="1:22" x14ac:dyDescent="0.25">
      <c r="A15" s="616" t="s">
        <v>361</v>
      </c>
      <c r="B15" s="610"/>
      <c r="C15" s="58" t="s">
        <v>308</v>
      </c>
      <c r="D15" s="616"/>
      <c r="E15" s="616" t="s">
        <v>365</v>
      </c>
      <c r="F15" s="58"/>
      <c r="G15" s="617">
        <v>23</v>
      </c>
      <c r="H15" s="616"/>
      <c r="I15" s="618">
        <v>74397313475</v>
      </c>
      <c r="J15" s="619"/>
      <c r="K15" s="618">
        <v>0</v>
      </c>
      <c r="L15" s="311"/>
      <c r="M15" s="618">
        <v>74397313475</v>
      </c>
      <c r="N15" s="311"/>
      <c r="O15" s="311">
        <v>175737497244</v>
      </c>
      <c r="P15" s="619"/>
      <c r="Q15" s="311">
        <v>0</v>
      </c>
      <c r="R15" s="311"/>
      <c r="S15" s="311">
        <f t="shared" si="0"/>
        <v>175737497244</v>
      </c>
      <c r="V15" s="186"/>
    </row>
    <row r="16" spans="1:22" ht="19.5" x14ac:dyDescent="0.25">
      <c r="A16" s="616" t="s">
        <v>349</v>
      </c>
      <c r="B16" s="620"/>
      <c r="C16" s="58" t="s">
        <v>308</v>
      </c>
      <c r="D16" s="616"/>
      <c r="E16" s="616" t="s">
        <v>351</v>
      </c>
      <c r="F16" s="58"/>
      <c r="G16" s="617">
        <v>23</v>
      </c>
      <c r="H16" s="616"/>
      <c r="I16" s="618">
        <v>53156893280</v>
      </c>
      <c r="J16" s="619"/>
      <c r="K16" s="618">
        <v>0</v>
      </c>
      <c r="L16" s="311"/>
      <c r="M16" s="618">
        <v>53156893280</v>
      </c>
      <c r="N16" s="311"/>
      <c r="O16" s="311">
        <v>181019378682</v>
      </c>
      <c r="P16" s="619"/>
      <c r="Q16" s="311">
        <v>0</v>
      </c>
      <c r="R16" s="311"/>
      <c r="S16" s="311">
        <f t="shared" si="0"/>
        <v>181019378682</v>
      </c>
      <c r="V16" s="186"/>
    </row>
    <row r="17" spans="1:22" ht="19.5" x14ac:dyDescent="0.25">
      <c r="A17" s="616" t="s">
        <v>339</v>
      </c>
      <c r="B17" s="621"/>
      <c r="C17" s="58" t="s">
        <v>308</v>
      </c>
      <c r="D17" s="616"/>
      <c r="E17" s="616" t="s">
        <v>341</v>
      </c>
      <c r="F17" s="58"/>
      <c r="G17" s="617">
        <v>23</v>
      </c>
      <c r="H17" s="616"/>
      <c r="I17" s="618">
        <v>36128095232</v>
      </c>
      <c r="J17" s="619"/>
      <c r="K17" s="618">
        <v>0</v>
      </c>
      <c r="L17" s="311"/>
      <c r="M17" s="618">
        <v>36128095232</v>
      </c>
      <c r="N17" s="311"/>
      <c r="O17" s="311">
        <v>437425202740</v>
      </c>
      <c r="P17" s="619"/>
      <c r="Q17" s="311">
        <v>0</v>
      </c>
      <c r="R17" s="311"/>
      <c r="S17" s="311">
        <f t="shared" si="0"/>
        <v>437425202740</v>
      </c>
      <c r="V17" s="186"/>
    </row>
    <row r="18" spans="1:22" ht="19.5" x14ac:dyDescent="0.25">
      <c r="A18" s="616" t="s">
        <v>330</v>
      </c>
      <c r="B18" s="621"/>
      <c r="C18" s="58" t="s">
        <v>308</v>
      </c>
      <c r="D18" s="616"/>
      <c r="E18" s="616" t="s">
        <v>331</v>
      </c>
      <c r="F18" s="58"/>
      <c r="G18" s="617">
        <v>23</v>
      </c>
      <c r="H18" s="616"/>
      <c r="I18" s="618">
        <v>0</v>
      </c>
      <c r="J18" s="619"/>
      <c r="K18" s="618">
        <v>0</v>
      </c>
      <c r="L18" s="311"/>
      <c r="M18" s="618">
        <v>0</v>
      </c>
      <c r="N18" s="311"/>
      <c r="O18" s="311">
        <v>14947680019</v>
      </c>
      <c r="P18" s="619"/>
      <c r="Q18" s="311">
        <v>0</v>
      </c>
      <c r="R18" s="311"/>
      <c r="S18" s="311">
        <f t="shared" si="0"/>
        <v>14947680019</v>
      </c>
      <c r="V18" s="186"/>
    </row>
    <row r="19" spans="1:22" ht="19.5" x14ac:dyDescent="0.25">
      <c r="A19" s="616" t="s">
        <v>321</v>
      </c>
      <c r="B19" s="621"/>
      <c r="C19" s="58" t="s">
        <v>308</v>
      </c>
      <c r="D19" s="616"/>
      <c r="E19" s="616" t="s">
        <v>325</v>
      </c>
      <c r="F19" s="58"/>
      <c r="G19" s="617">
        <v>23</v>
      </c>
      <c r="H19" s="616"/>
      <c r="I19" s="618">
        <v>300654339021</v>
      </c>
      <c r="J19" s="619"/>
      <c r="K19" s="618">
        <v>0</v>
      </c>
      <c r="L19" s="311"/>
      <c r="M19" s="618">
        <v>300654339021</v>
      </c>
      <c r="N19" s="311"/>
      <c r="O19" s="311">
        <v>3229198921767</v>
      </c>
      <c r="P19" s="619"/>
      <c r="Q19" s="311">
        <v>0</v>
      </c>
      <c r="R19" s="311"/>
      <c r="S19" s="311">
        <f t="shared" si="0"/>
        <v>3229198921767</v>
      </c>
      <c r="V19" s="186"/>
    </row>
    <row r="20" spans="1:22" ht="19.5" x14ac:dyDescent="0.25">
      <c r="A20" s="616" t="s">
        <v>323</v>
      </c>
      <c r="B20" s="621"/>
      <c r="C20" s="58" t="s">
        <v>308</v>
      </c>
      <c r="D20" s="616"/>
      <c r="E20" s="616" t="s">
        <v>328</v>
      </c>
      <c r="F20" s="58"/>
      <c r="G20" s="617">
        <v>23</v>
      </c>
      <c r="H20" s="616"/>
      <c r="I20" s="618">
        <v>37716508577</v>
      </c>
      <c r="J20" s="619"/>
      <c r="K20" s="618">
        <v>0</v>
      </c>
      <c r="L20" s="311"/>
      <c r="M20" s="618">
        <v>37716508577</v>
      </c>
      <c r="N20" s="311"/>
      <c r="O20" s="311">
        <v>267997824161</v>
      </c>
      <c r="P20" s="619"/>
      <c r="Q20" s="311">
        <v>0</v>
      </c>
      <c r="R20" s="311"/>
      <c r="S20" s="311">
        <f t="shared" si="0"/>
        <v>267997824161</v>
      </c>
      <c r="V20" s="186"/>
    </row>
    <row r="21" spans="1:22" ht="19.5" x14ac:dyDescent="0.25">
      <c r="A21" s="616" t="s">
        <v>322</v>
      </c>
      <c r="B21" s="621"/>
      <c r="C21" s="58" t="s">
        <v>308</v>
      </c>
      <c r="D21" s="616"/>
      <c r="E21" s="616" t="s">
        <v>326</v>
      </c>
      <c r="F21" s="58"/>
      <c r="G21" s="617">
        <v>23</v>
      </c>
      <c r="H21" s="616"/>
      <c r="I21" s="618">
        <v>0</v>
      </c>
      <c r="J21" s="619"/>
      <c r="K21" s="618">
        <v>0</v>
      </c>
      <c r="L21" s="311"/>
      <c r="M21" s="618">
        <v>0</v>
      </c>
      <c r="N21" s="311"/>
      <c r="O21" s="311">
        <v>102089844289</v>
      </c>
      <c r="P21" s="619"/>
      <c r="Q21" s="311">
        <v>0</v>
      </c>
      <c r="R21" s="311"/>
      <c r="S21" s="311">
        <f t="shared" si="0"/>
        <v>102089844289</v>
      </c>
      <c r="V21" s="186"/>
    </row>
    <row r="22" spans="1:22" ht="19.5" x14ac:dyDescent="0.25">
      <c r="A22" s="616" t="s">
        <v>301</v>
      </c>
      <c r="B22" s="621"/>
      <c r="C22" s="58" t="s">
        <v>308</v>
      </c>
      <c r="D22" s="616"/>
      <c r="E22" s="616" t="s">
        <v>303</v>
      </c>
      <c r="F22" s="58"/>
      <c r="G22" s="617">
        <v>23</v>
      </c>
      <c r="H22" s="616"/>
      <c r="I22" s="618">
        <v>0</v>
      </c>
      <c r="J22" s="619"/>
      <c r="K22" s="618">
        <v>0</v>
      </c>
      <c r="L22" s="311"/>
      <c r="M22" s="618">
        <v>0</v>
      </c>
      <c r="N22" s="311"/>
      <c r="O22" s="311">
        <v>193062420436</v>
      </c>
      <c r="P22" s="619"/>
      <c r="Q22" s="311">
        <v>0</v>
      </c>
      <c r="R22" s="311"/>
      <c r="S22" s="311">
        <f t="shared" si="0"/>
        <v>193062420436</v>
      </c>
      <c r="V22" s="186"/>
    </row>
    <row r="23" spans="1:22" ht="19.5" x14ac:dyDescent="0.25">
      <c r="A23" s="616" t="s">
        <v>302</v>
      </c>
      <c r="B23" s="621"/>
      <c r="C23" s="58" t="s">
        <v>308</v>
      </c>
      <c r="D23" s="616"/>
      <c r="E23" s="616" t="s">
        <v>304</v>
      </c>
      <c r="F23" s="58"/>
      <c r="G23" s="617">
        <v>23</v>
      </c>
      <c r="H23" s="616"/>
      <c r="I23" s="618">
        <v>0</v>
      </c>
      <c r="J23" s="619"/>
      <c r="K23" s="618">
        <v>0</v>
      </c>
      <c r="L23" s="311"/>
      <c r="M23" s="618">
        <v>0</v>
      </c>
      <c r="N23" s="311"/>
      <c r="O23" s="311">
        <v>366550676359</v>
      </c>
      <c r="P23" s="619"/>
      <c r="Q23" s="311">
        <v>0</v>
      </c>
      <c r="R23" s="311"/>
      <c r="S23" s="311">
        <f t="shared" si="0"/>
        <v>366550676359</v>
      </c>
      <c r="V23" s="186"/>
    </row>
    <row r="24" spans="1:22" ht="19.5" x14ac:dyDescent="0.25">
      <c r="A24" s="616" t="s">
        <v>310</v>
      </c>
      <c r="B24" s="621"/>
      <c r="C24" s="58" t="s">
        <v>308</v>
      </c>
      <c r="D24" s="616"/>
      <c r="E24" s="616" t="s">
        <v>312</v>
      </c>
      <c r="F24" s="58"/>
      <c r="G24" s="617">
        <v>23</v>
      </c>
      <c r="H24" s="616"/>
      <c r="I24" s="618">
        <v>10166974050</v>
      </c>
      <c r="J24" s="619"/>
      <c r="K24" s="618">
        <v>0</v>
      </c>
      <c r="L24" s="311"/>
      <c r="M24" s="618">
        <v>10166974050</v>
      </c>
      <c r="N24" s="311"/>
      <c r="O24" s="311">
        <v>70030924352</v>
      </c>
      <c r="P24" s="619"/>
      <c r="Q24" s="311">
        <v>0</v>
      </c>
      <c r="R24" s="311"/>
      <c r="S24" s="311">
        <f t="shared" si="0"/>
        <v>70030924352</v>
      </c>
      <c r="V24" s="186"/>
    </row>
    <row r="25" spans="1:22" ht="19.5" x14ac:dyDescent="0.25">
      <c r="A25" s="616" t="s">
        <v>268</v>
      </c>
      <c r="B25" s="621"/>
      <c r="C25" s="58" t="s">
        <v>308</v>
      </c>
      <c r="D25" s="616"/>
      <c r="E25" s="616" t="s">
        <v>269</v>
      </c>
      <c r="F25" s="58"/>
      <c r="G25" s="617">
        <v>23</v>
      </c>
      <c r="H25" s="616"/>
      <c r="I25" s="618">
        <v>82692509600</v>
      </c>
      <c r="J25" s="619"/>
      <c r="K25" s="618">
        <v>0</v>
      </c>
      <c r="L25" s="311"/>
      <c r="M25" s="618">
        <v>82692509600</v>
      </c>
      <c r="N25" s="311"/>
      <c r="O25" s="311">
        <v>1073798682090</v>
      </c>
      <c r="P25" s="619"/>
      <c r="Q25" s="311">
        <v>0</v>
      </c>
      <c r="R25" s="311"/>
      <c r="S25" s="311">
        <f t="shared" si="0"/>
        <v>1073798682090</v>
      </c>
      <c r="V25" s="186"/>
    </row>
    <row r="26" spans="1:22" ht="19.5" x14ac:dyDescent="0.25">
      <c r="A26" s="616" t="s">
        <v>261</v>
      </c>
      <c r="B26" s="621"/>
      <c r="C26" s="58" t="s">
        <v>308</v>
      </c>
      <c r="D26" s="616"/>
      <c r="E26" s="616" t="s">
        <v>265</v>
      </c>
      <c r="F26" s="58"/>
      <c r="G26" s="617">
        <v>23</v>
      </c>
      <c r="H26" s="616"/>
      <c r="I26" s="618">
        <v>0</v>
      </c>
      <c r="J26" s="619"/>
      <c r="K26" s="618">
        <v>0</v>
      </c>
      <c r="L26" s="311"/>
      <c r="M26" s="618">
        <v>0</v>
      </c>
      <c r="N26" s="311"/>
      <c r="O26" s="311">
        <v>149618221659</v>
      </c>
      <c r="P26" s="619"/>
      <c r="Q26" s="311">
        <v>0</v>
      </c>
      <c r="R26" s="311"/>
      <c r="S26" s="311">
        <f t="shared" si="0"/>
        <v>149618221659</v>
      </c>
      <c r="V26" s="186"/>
    </row>
    <row r="27" spans="1:22" ht="19.5" x14ac:dyDescent="0.25">
      <c r="A27" s="616" t="s">
        <v>262</v>
      </c>
      <c r="B27" s="621"/>
      <c r="C27" s="58" t="s">
        <v>308</v>
      </c>
      <c r="D27" s="616"/>
      <c r="E27" s="616" t="s">
        <v>266</v>
      </c>
      <c r="F27" s="58"/>
      <c r="G27" s="617">
        <v>23</v>
      </c>
      <c r="H27" s="616"/>
      <c r="I27" s="618">
        <v>0</v>
      </c>
      <c r="J27" s="619"/>
      <c r="K27" s="618">
        <v>0</v>
      </c>
      <c r="L27" s="311"/>
      <c r="M27" s="618">
        <v>0</v>
      </c>
      <c r="N27" s="311"/>
      <c r="O27" s="311">
        <v>120170840159</v>
      </c>
      <c r="P27" s="619"/>
      <c r="Q27" s="311">
        <v>0</v>
      </c>
      <c r="R27" s="311"/>
      <c r="S27" s="311">
        <f t="shared" ref="S27:S37" si="1">O27+Q27</f>
        <v>120170840159</v>
      </c>
      <c r="V27" s="186"/>
    </row>
    <row r="28" spans="1:22" ht="19.5" x14ac:dyDescent="0.25">
      <c r="A28" s="616" t="s">
        <v>263</v>
      </c>
      <c r="B28" s="621"/>
      <c r="C28" s="58" t="s">
        <v>308</v>
      </c>
      <c r="D28" s="616"/>
      <c r="E28" s="616" t="s">
        <v>267</v>
      </c>
      <c r="F28" s="58"/>
      <c r="G28" s="617">
        <v>23</v>
      </c>
      <c r="H28" s="616"/>
      <c r="I28" s="618">
        <v>64923799297</v>
      </c>
      <c r="J28" s="619"/>
      <c r="K28" s="618">
        <v>0</v>
      </c>
      <c r="L28" s="311"/>
      <c r="M28" s="618">
        <v>64923799297</v>
      </c>
      <c r="N28" s="311"/>
      <c r="O28" s="311">
        <v>741460127536</v>
      </c>
      <c r="P28" s="619"/>
      <c r="Q28" s="311">
        <v>0</v>
      </c>
      <c r="R28" s="311"/>
      <c r="S28" s="311">
        <f t="shared" si="1"/>
        <v>741460127536</v>
      </c>
      <c r="V28" s="186"/>
    </row>
    <row r="29" spans="1:22" ht="19.5" x14ac:dyDescent="0.25">
      <c r="A29" s="616" t="s">
        <v>253</v>
      </c>
      <c r="B29" s="621"/>
      <c r="C29" s="58" t="s">
        <v>308</v>
      </c>
      <c r="D29" s="616"/>
      <c r="E29" s="616" t="s">
        <v>255</v>
      </c>
      <c r="F29" s="58"/>
      <c r="G29" s="617">
        <v>23</v>
      </c>
      <c r="H29" s="616"/>
      <c r="I29" s="618">
        <v>25954707650</v>
      </c>
      <c r="J29" s="619"/>
      <c r="K29" s="618">
        <v>0</v>
      </c>
      <c r="L29" s="311"/>
      <c r="M29" s="618">
        <v>25954707650</v>
      </c>
      <c r="N29" s="311"/>
      <c r="O29" s="311">
        <v>296281509786</v>
      </c>
      <c r="P29" s="619"/>
      <c r="Q29" s="311">
        <v>0</v>
      </c>
      <c r="R29" s="311"/>
      <c r="S29" s="311">
        <f t="shared" si="1"/>
        <v>296281509786</v>
      </c>
      <c r="V29" s="186"/>
    </row>
    <row r="30" spans="1:22" ht="19.5" x14ac:dyDescent="0.25">
      <c r="A30" s="616" t="s">
        <v>205</v>
      </c>
      <c r="B30" s="621"/>
      <c r="C30" s="58" t="s">
        <v>308</v>
      </c>
      <c r="D30" s="616"/>
      <c r="E30" s="616" t="s">
        <v>206</v>
      </c>
      <c r="F30" s="58"/>
      <c r="G30" s="617">
        <v>23</v>
      </c>
      <c r="H30" s="616"/>
      <c r="I30" s="618">
        <v>0</v>
      </c>
      <c r="J30" s="619"/>
      <c r="K30" s="618">
        <v>0</v>
      </c>
      <c r="L30" s="311"/>
      <c r="M30" s="618">
        <v>0</v>
      </c>
      <c r="N30" s="311"/>
      <c r="O30" s="311">
        <v>14185840067</v>
      </c>
      <c r="P30" s="619"/>
      <c r="Q30" s="311">
        <v>0</v>
      </c>
      <c r="R30" s="311"/>
      <c r="S30" s="311">
        <f t="shared" si="1"/>
        <v>14185840067</v>
      </c>
      <c r="V30" s="186"/>
    </row>
    <row r="31" spans="1:22" ht="19.5" x14ac:dyDescent="0.25">
      <c r="A31" s="616" t="s">
        <v>176</v>
      </c>
      <c r="B31" s="621"/>
      <c r="C31" s="58" t="s">
        <v>308</v>
      </c>
      <c r="D31" s="616"/>
      <c r="E31" s="616" t="s">
        <v>179</v>
      </c>
      <c r="F31" s="58"/>
      <c r="G31" s="617">
        <v>23</v>
      </c>
      <c r="H31" s="616"/>
      <c r="I31" s="618">
        <v>0</v>
      </c>
      <c r="J31" s="619"/>
      <c r="K31" s="618">
        <v>0</v>
      </c>
      <c r="L31" s="311"/>
      <c r="M31" s="618">
        <v>0</v>
      </c>
      <c r="N31" s="311"/>
      <c r="O31" s="311">
        <v>753393471</v>
      </c>
      <c r="P31" s="619"/>
      <c r="Q31" s="311">
        <v>0</v>
      </c>
      <c r="R31" s="311"/>
      <c r="S31" s="311">
        <f t="shared" si="1"/>
        <v>753393471</v>
      </c>
      <c r="V31" s="186"/>
    </row>
    <row r="32" spans="1:22" ht="19.5" x14ac:dyDescent="0.25">
      <c r="A32" s="616" t="s">
        <v>178</v>
      </c>
      <c r="B32" s="621"/>
      <c r="C32" s="58" t="s">
        <v>308</v>
      </c>
      <c r="D32" s="616"/>
      <c r="E32" s="616" t="s">
        <v>182</v>
      </c>
      <c r="F32" s="58"/>
      <c r="G32" s="617">
        <v>18.5</v>
      </c>
      <c r="H32" s="616"/>
      <c r="I32" s="618">
        <v>26277476600</v>
      </c>
      <c r="J32" s="619"/>
      <c r="K32" s="618">
        <v>0</v>
      </c>
      <c r="L32" s="311"/>
      <c r="M32" s="618">
        <v>26277476600</v>
      </c>
      <c r="N32" s="311"/>
      <c r="O32" s="311">
        <v>113341876089</v>
      </c>
      <c r="P32" s="619"/>
      <c r="Q32" s="311">
        <v>0</v>
      </c>
      <c r="R32" s="311"/>
      <c r="S32" s="311">
        <f t="shared" si="1"/>
        <v>113341876089</v>
      </c>
      <c r="V32" s="186"/>
    </row>
    <row r="33" spans="1:24" ht="19.5" x14ac:dyDescent="0.25">
      <c r="A33" s="616" t="s">
        <v>221</v>
      </c>
      <c r="B33" s="621"/>
      <c r="C33" s="58"/>
      <c r="D33" s="616"/>
      <c r="E33" s="616" t="s">
        <v>223</v>
      </c>
      <c r="F33" s="58"/>
      <c r="G33" s="617">
        <v>18</v>
      </c>
      <c r="H33" s="616"/>
      <c r="I33" s="618">
        <v>341645196</v>
      </c>
      <c r="J33" s="619"/>
      <c r="K33" s="618">
        <v>0</v>
      </c>
      <c r="L33" s="311"/>
      <c r="M33" s="618">
        <v>341645196</v>
      </c>
      <c r="N33" s="311"/>
      <c r="O33" s="311">
        <v>6154888865</v>
      </c>
      <c r="P33" s="619"/>
      <c r="Q33" s="311">
        <v>0</v>
      </c>
      <c r="R33" s="311"/>
      <c r="S33" s="311">
        <f t="shared" si="1"/>
        <v>6154888865</v>
      </c>
      <c r="V33" s="186"/>
    </row>
    <row r="34" spans="1:24" ht="19.5" x14ac:dyDescent="0.25">
      <c r="A34" s="616" t="s">
        <v>177</v>
      </c>
      <c r="B34" s="621"/>
      <c r="C34" s="58"/>
      <c r="D34" s="616"/>
      <c r="E34" s="616" t="s">
        <v>180</v>
      </c>
      <c r="F34" s="58"/>
      <c r="G34" s="617">
        <v>18</v>
      </c>
      <c r="H34" s="616"/>
      <c r="I34" s="618">
        <v>0</v>
      </c>
      <c r="J34" s="619"/>
      <c r="K34" s="618">
        <v>0</v>
      </c>
      <c r="L34" s="311"/>
      <c r="M34" s="618">
        <v>0</v>
      </c>
      <c r="N34" s="311"/>
      <c r="O34" s="311">
        <v>13222220379</v>
      </c>
      <c r="P34" s="619"/>
      <c r="Q34" s="311">
        <v>0</v>
      </c>
      <c r="R34" s="311"/>
      <c r="S34" s="311">
        <f t="shared" si="1"/>
        <v>13222220379</v>
      </c>
      <c r="V34" s="186"/>
    </row>
    <row r="35" spans="1:24" ht="19.5" x14ac:dyDescent="0.25">
      <c r="A35" s="616" t="s">
        <v>214</v>
      </c>
      <c r="B35" s="621"/>
      <c r="C35" s="58"/>
      <c r="D35" s="616"/>
      <c r="E35" s="616" t="s">
        <v>215</v>
      </c>
      <c r="F35" s="58"/>
      <c r="G35" s="617">
        <v>18</v>
      </c>
      <c r="H35" s="616"/>
      <c r="I35" s="618">
        <v>0</v>
      </c>
      <c r="J35" s="619"/>
      <c r="K35" s="618">
        <v>0</v>
      </c>
      <c r="L35" s="311"/>
      <c r="M35" s="618">
        <v>0</v>
      </c>
      <c r="N35" s="311"/>
      <c r="O35" s="311">
        <v>235574057</v>
      </c>
      <c r="P35" s="619"/>
      <c r="Q35" s="311">
        <v>0</v>
      </c>
      <c r="R35" s="311"/>
      <c r="S35" s="311">
        <f t="shared" si="1"/>
        <v>235574057</v>
      </c>
      <c r="V35" s="186"/>
    </row>
    <row r="36" spans="1:24" ht="19.5" x14ac:dyDescent="0.25">
      <c r="A36" s="616" t="s">
        <v>86</v>
      </c>
      <c r="B36" s="621"/>
      <c r="C36" s="58"/>
      <c r="D36" s="616"/>
      <c r="E36" s="616" t="s">
        <v>87</v>
      </c>
      <c r="F36" s="58"/>
      <c r="G36" s="617">
        <v>18</v>
      </c>
      <c r="H36" s="616"/>
      <c r="I36" s="618">
        <v>0</v>
      </c>
      <c r="J36" s="619"/>
      <c r="K36" s="618">
        <v>0</v>
      </c>
      <c r="L36" s="311"/>
      <c r="M36" s="618">
        <v>0</v>
      </c>
      <c r="N36" s="311"/>
      <c r="O36" s="311">
        <v>12547130</v>
      </c>
      <c r="P36" s="619"/>
      <c r="Q36" s="311">
        <v>0</v>
      </c>
      <c r="R36" s="311"/>
      <c r="S36" s="311">
        <f t="shared" si="1"/>
        <v>12547130</v>
      </c>
      <c r="V36" s="186"/>
    </row>
    <row r="37" spans="1:24" ht="19.5" x14ac:dyDescent="0.25">
      <c r="A37" s="616" t="s">
        <v>84</v>
      </c>
      <c r="B37" s="621"/>
      <c r="C37" s="58"/>
      <c r="D37" s="616"/>
      <c r="E37" s="616" t="s">
        <v>62</v>
      </c>
      <c r="F37" s="58"/>
      <c r="G37" s="617">
        <v>18</v>
      </c>
      <c r="H37" s="616"/>
      <c r="I37" s="618">
        <v>0</v>
      </c>
      <c r="J37" s="619"/>
      <c r="K37" s="618">
        <v>0</v>
      </c>
      <c r="L37" s="311"/>
      <c r="M37" s="618">
        <v>0</v>
      </c>
      <c r="N37" s="311"/>
      <c r="O37" s="311">
        <v>20262035</v>
      </c>
      <c r="P37" s="619"/>
      <c r="Q37" s="311">
        <v>0</v>
      </c>
      <c r="R37" s="311"/>
      <c r="S37" s="311">
        <f t="shared" si="1"/>
        <v>20262035</v>
      </c>
      <c r="V37" s="186"/>
    </row>
    <row r="38" spans="1:24" s="20" customFormat="1" ht="20.25" thickBot="1" x14ac:dyDescent="0.3">
      <c r="A38" s="610" t="s">
        <v>31</v>
      </c>
      <c r="B38" s="610"/>
      <c r="C38" s="58"/>
      <c r="D38" s="616"/>
      <c r="E38" s="622"/>
      <c r="F38" s="622"/>
      <c r="G38" s="622"/>
      <c r="H38" s="622"/>
      <c r="I38" s="623">
        <f>SUM(I11:I37)</f>
        <v>841094325760</v>
      </c>
      <c r="J38" s="624"/>
      <c r="K38" s="625">
        <f>SUM(K11:K37)</f>
        <v>0</v>
      </c>
      <c r="L38" s="624"/>
      <c r="M38" s="623">
        <f>SUM(M11:M37)</f>
        <v>841094325760</v>
      </c>
      <c r="N38" s="624"/>
      <c r="O38" s="623">
        <f>SUM(O11:O37)</f>
        <v>7723977147496</v>
      </c>
      <c r="P38" s="626"/>
      <c r="Q38" s="625">
        <f>SUM(Q11:Q37)</f>
        <v>0</v>
      </c>
      <c r="R38" s="624"/>
      <c r="S38" s="623">
        <f>SUM(S11:S37)</f>
        <v>7723977147496</v>
      </c>
      <c r="T38" s="8"/>
      <c r="U38" s="8"/>
      <c r="V38" s="186"/>
      <c r="X38" s="8"/>
    </row>
    <row r="39" spans="1:24" s="20" customFormat="1" ht="16.5" customHeight="1" thickTop="1" x14ac:dyDescent="0.25">
      <c r="A39" s="610"/>
      <c r="B39" s="610"/>
      <c r="C39" s="58"/>
      <c r="D39" s="616"/>
      <c r="E39" s="622"/>
      <c r="F39" s="622"/>
      <c r="G39" s="622"/>
      <c r="H39" s="622"/>
      <c r="I39" s="627"/>
      <c r="J39" s="624"/>
      <c r="K39" s="628"/>
      <c r="L39" s="624"/>
      <c r="M39" s="627"/>
      <c r="N39" s="624"/>
      <c r="O39" s="627"/>
      <c r="P39" s="626"/>
      <c r="Q39" s="628"/>
      <c r="R39" s="624"/>
      <c r="S39" s="627"/>
      <c r="T39" s="8"/>
      <c r="U39" s="8"/>
      <c r="V39" s="186"/>
      <c r="X39" s="8"/>
    </row>
    <row r="42" spans="1:24" x14ac:dyDescent="0.25">
      <c r="E42" s="168"/>
      <c r="O42" s="166"/>
      <c r="P42" s="166"/>
      <c r="Q42" s="166"/>
    </row>
    <row r="43" spans="1:24" x14ac:dyDescent="0.25">
      <c r="O43" s="166"/>
      <c r="P43" s="166"/>
      <c r="Q43" s="166"/>
    </row>
    <row r="45" spans="1:24" x14ac:dyDescent="0.25">
      <c r="M45" s="166"/>
    </row>
  </sheetData>
  <mergeCells count="10">
    <mergeCell ref="A2:S2"/>
    <mergeCell ref="A3:S3"/>
    <mergeCell ref="A4:S4"/>
    <mergeCell ref="A6:M6"/>
    <mergeCell ref="R7:S7"/>
    <mergeCell ref="A8:G8"/>
    <mergeCell ref="I8:M8"/>
    <mergeCell ref="O8:S8"/>
    <mergeCell ref="A7:O7"/>
    <mergeCell ref="P7:Q7"/>
  </mergeCells>
  <printOptions horizontalCentered="1"/>
  <pageMargins left="0.196850393700787" right="0.196850393700787" top="0.31496062992126" bottom="0.35433070866141703" header="0.31496062992126" footer="0.31496062992126"/>
  <pageSetup paperSize="9" scale="64" firstPageNumber="11" fitToHeight="0" orientation="landscape" r:id="rId1"/>
  <headerFooter>
    <oddFooter>&amp;C&amp;"B Nazanin,Regular"&amp;20 15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B180D-FF4A-4EE9-8417-AF23C522A465}">
  <sheetPr>
    <tabColor theme="9" tint="0.59999389629810485"/>
    <pageSetUpPr fitToPage="1"/>
  </sheetPr>
  <dimension ref="A1:X24"/>
  <sheetViews>
    <sheetView rightToLeft="1" view="pageBreakPreview" topLeftCell="A17" zoomScale="85" zoomScaleNormal="100" zoomScaleSheetLayoutView="85" workbookViewId="0">
      <selection activeCell="C11" sqref="C11"/>
    </sheetView>
  </sheetViews>
  <sheetFormatPr defaultColWidth="9.140625" defaultRowHeight="18.75" x14ac:dyDescent="0.25"/>
  <cols>
    <col min="1" max="1" width="57.5703125" style="8" bestFit="1" customWidth="1"/>
    <col min="2" max="2" width="1" style="8" customWidth="1"/>
    <col min="3" max="3" width="18" style="8" bestFit="1" customWidth="1"/>
    <col min="4" max="4" width="1" style="8" customWidth="1"/>
    <col min="5" max="5" width="17" style="8" bestFit="1" customWidth="1"/>
    <col min="6" max="6" width="1" style="8" customWidth="1"/>
    <col min="7" max="7" width="18.42578125" style="8" bestFit="1" customWidth="1"/>
    <col min="8" max="8" width="1" style="8" customWidth="1"/>
    <col min="9" max="9" width="19.5703125" style="8" bestFit="1" customWidth="1"/>
    <col min="10" max="10" width="1" style="8" customWidth="1"/>
    <col min="11" max="11" width="16.28515625" style="8" bestFit="1" customWidth="1"/>
    <col min="12" max="12" width="1" style="8" customWidth="1"/>
    <col min="13" max="13" width="19.42578125" style="8" bestFit="1" customWidth="1"/>
    <col min="14" max="14" width="1" style="8" customWidth="1"/>
    <col min="15" max="15" width="17.5703125" style="30" customWidth="1"/>
    <col min="16" max="16" width="20" style="8" customWidth="1"/>
    <col min="17" max="17" width="12.140625" style="8" customWidth="1"/>
    <col min="18" max="18" width="15.42578125" style="8" bestFit="1" customWidth="1"/>
    <col min="19" max="19" width="15.5703125" style="8" customWidth="1"/>
    <col min="20" max="20" width="17.28515625" style="8" bestFit="1" customWidth="1"/>
    <col min="21" max="21" width="10" style="8" bestFit="1" customWidth="1"/>
    <col min="22" max="22" width="9.5703125" style="8" customWidth="1"/>
    <col min="23" max="23" width="14.42578125" style="8" customWidth="1"/>
    <col min="24" max="38" width="9.140625" style="8"/>
    <col min="39" max="39" width="14.85546875" style="8" customWidth="1"/>
    <col min="40" max="40" width="17.7109375" style="8" bestFit="1" customWidth="1"/>
    <col min="41" max="41" width="9.42578125" style="8" bestFit="1" customWidth="1"/>
    <col min="42" max="42" width="7.28515625" style="8" bestFit="1" customWidth="1"/>
    <col min="43" max="43" width="13" style="8" bestFit="1" customWidth="1"/>
    <col min="44" max="44" width="45.85546875" style="8" bestFit="1" customWidth="1"/>
    <col min="45" max="16384" width="9.140625" style="8"/>
  </cols>
  <sheetData>
    <row r="1" spans="1:24" ht="4.5" customHeight="1" x14ac:dyDescent="0.25"/>
    <row r="2" spans="1:24" ht="26.45" customHeight="1" x14ac:dyDescent="0.25">
      <c r="A2" s="716" t="s">
        <v>383</v>
      </c>
      <c r="B2" s="716"/>
      <c r="C2" s="716"/>
      <c r="D2" s="716"/>
      <c r="E2" s="716"/>
      <c r="F2" s="716"/>
      <c r="G2" s="716"/>
      <c r="H2" s="716"/>
      <c r="I2" s="716"/>
      <c r="J2" s="716"/>
      <c r="K2" s="716"/>
      <c r="L2" s="716"/>
      <c r="M2" s="716"/>
      <c r="N2" s="6"/>
      <c r="R2" s="156"/>
      <c r="S2" s="189"/>
      <c r="T2" s="189"/>
      <c r="U2" s="189"/>
      <c r="V2" s="189"/>
    </row>
    <row r="3" spans="1:24" ht="26.45" customHeight="1" x14ac:dyDescent="0.25">
      <c r="A3" s="716" t="s">
        <v>22</v>
      </c>
      <c r="B3" s="716"/>
      <c r="C3" s="716"/>
      <c r="D3" s="716"/>
      <c r="E3" s="716"/>
      <c r="F3" s="716"/>
      <c r="G3" s="716"/>
      <c r="H3" s="716"/>
      <c r="I3" s="716"/>
      <c r="J3" s="716"/>
      <c r="K3" s="716"/>
      <c r="L3" s="716"/>
      <c r="M3" s="716"/>
      <c r="N3" s="6"/>
      <c r="R3" s="156"/>
      <c r="S3" s="189"/>
      <c r="T3" s="189"/>
      <c r="U3" s="189"/>
      <c r="V3" s="191"/>
      <c r="W3" s="189"/>
    </row>
    <row r="4" spans="1:24" ht="26.45" customHeight="1" x14ac:dyDescent="0.25">
      <c r="A4" s="716" t="s">
        <v>373</v>
      </c>
      <c r="B4" s="716"/>
      <c r="C4" s="716"/>
      <c r="D4" s="716"/>
      <c r="E4" s="716"/>
      <c r="F4" s="716"/>
      <c r="G4" s="716"/>
      <c r="H4" s="716"/>
      <c r="I4" s="716"/>
      <c r="J4" s="716"/>
      <c r="K4" s="716"/>
      <c r="L4" s="716"/>
      <c r="M4" s="716"/>
      <c r="N4" s="6"/>
      <c r="R4" s="156"/>
      <c r="S4" s="189"/>
      <c r="T4" s="189"/>
      <c r="U4" s="189"/>
      <c r="V4" s="191"/>
      <c r="W4" s="189"/>
    </row>
    <row r="5" spans="1:24" ht="6.75" customHeight="1" x14ac:dyDescent="0.25">
      <c r="A5" s="661"/>
      <c r="B5" s="661"/>
      <c r="C5" s="661"/>
      <c r="D5" s="661"/>
      <c r="E5" s="661"/>
      <c r="F5" s="661"/>
      <c r="G5" s="661"/>
      <c r="H5" s="661"/>
      <c r="I5" s="661"/>
      <c r="J5" s="661"/>
      <c r="K5" s="661"/>
      <c r="L5" s="661"/>
      <c r="M5" s="661"/>
      <c r="N5" s="661"/>
      <c r="R5" s="156"/>
      <c r="S5" s="189"/>
      <c r="T5" s="189"/>
      <c r="U5" s="189"/>
      <c r="V5" s="189"/>
      <c r="W5" s="189"/>
    </row>
    <row r="6" spans="1:24" ht="6.75" customHeight="1" x14ac:dyDescent="0.25">
      <c r="A6" s="180"/>
      <c r="B6" s="180"/>
      <c r="C6" s="180"/>
      <c r="D6" s="180"/>
      <c r="E6" s="192"/>
      <c r="F6" s="180"/>
      <c r="G6" s="180"/>
      <c r="H6" s="180"/>
      <c r="I6" s="192"/>
      <c r="J6" s="180"/>
      <c r="K6" s="180"/>
      <c r="L6" s="180"/>
      <c r="M6" s="180"/>
    </row>
    <row r="7" spans="1:24" ht="9.6" customHeight="1" x14ac:dyDescent="0.25">
      <c r="A7" s="180"/>
      <c r="B7" s="180"/>
      <c r="C7" s="180"/>
      <c r="D7" s="180"/>
      <c r="E7" s="192"/>
      <c r="F7" s="180"/>
      <c r="G7" s="180"/>
      <c r="H7" s="180"/>
      <c r="I7" s="192"/>
      <c r="J7" s="180"/>
      <c r="K7" s="206"/>
      <c r="L7" s="206"/>
      <c r="M7" s="206"/>
    </row>
    <row r="8" spans="1:24" ht="32.25" x14ac:dyDescent="0.25">
      <c r="A8" s="712" t="s">
        <v>116</v>
      </c>
      <c r="B8" s="712"/>
      <c r="C8" s="712"/>
      <c r="D8" s="712"/>
      <c r="E8" s="729"/>
      <c r="F8" s="729"/>
      <c r="G8" s="729"/>
      <c r="H8" s="729"/>
      <c r="I8" s="729"/>
      <c r="J8" s="729"/>
      <c r="K8" s="728"/>
      <c r="L8" s="728"/>
      <c r="M8" s="728"/>
    </row>
    <row r="9" spans="1:24" ht="21" customHeight="1" x14ac:dyDescent="0.25">
      <c r="K9" s="166"/>
      <c r="L9" s="166"/>
      <c r="M9" s="166"/>
    </row>
    <row r="10" spans="1:24" ht="30" customHeight="1" x14ac:dyDescent="0.25">
      <c r="A10" s="148"/>
      <c r="B10" s="193"/>
      <c r="C10" s="720" t="s">
        <v>406</v>
      </c>
      <c r="D10" s="720"/>
      <c r="E10" s="720"/>
      <c r="F10" s="720"/>
      <c r="G10" s="720"/>
      <c r="H10" s="193"/>
      <c r="I10" s="720" t="str">
        <f>تنظیم!A4</f>
        <v>از ابتدای سال مالی تا پایان بهمن ماه 1404</v>
      </c>
      <c r="J10" s="720"/>
      <c r="K10" s="720"/>
      <c r="L10" s="720"/>
      <c r="M10" s="720"/>
      <c r="P10" s="182"/>
      <c r="Q10" s="197"/>
    </row>
    <row r="11" spans="1:24" ht="30" customHeight="1" x14ac:dyDescent="0.25">
      <c r="A11" s="147" t="s">
        <v>36</v>
      </c>
      <c r="B11" s="193"/>
      <c r="C11" s="147" t="s">
        <v>24</v>
      </c>
      <c r="D11" s="193"/>
      <c r="E11" s="147" t="s">
        <v>25</v>
      </c>
      <c r="F11" s="193"/>
      <c r="G11" s="147" t="s">
        <v>26</v>
      </c>
      <c r="H11" s="193"/>
      <c r="I11" s="147" t="s">
        <v>24</v>
      </c>
      <c r="J11" s="193"/>
      <c r="K11" s="147" t="s">
        <v>25</v>
      </c>
      <c r="L11" s="193"/>
      <c r="M11" s="147" t="s">
        <v>26</v>
      </c>
      <c r="P11" s="182"/>
    </row>
    <row r="12" spans="1:24" ht="30" customHeight="1" x14ac:dyDescent="0.25">
      <c r="A12" s="148"/>
      <c r="B12" s="193"/>
      <c r="C12" s="149" t="s">
        <v>38</v>
      </c>
      <c r="D12" s="193"/>
      <c r="E12" s="149" t="s">
        <v>38</v>
      </c>
      <c r="F12" s="193"/>
      <c r="G12" s="149" t="s">
        <v>38</v>
      </c>
      <c r="H12" s="150"/>
      <c r="I12" s="149" t="s">
        <v>38</v>
      </c>
      <c r="J12" s="150"/>
      <c r="K12" s="149" t="s">
        <v>38</v>
      </c>
      <c r="L12" s="203"/>
      <c r="M12" s="199" t="s">
        <v>38</v>
      </c>
      <c r="O12" s="194"/>
      <c r="P12" s="187"/>
    </row>
    <row r="13" spans="1:24" ht="24.75" x14ac:dyDescent="0.25">
      <c r="A13" s="352" t="s">
        <v>332</v>
      </c>
      <c r="B13" s="352"/>
      <c r="C13" s="629">
        <f>179917+95243</f>
        <v>275160</v>
      </c>
      <c r="D13" s="187"/>
      <c r="E13" s="187">
        <v>-11684571</v>
      </c>
      <c r="F13" s="187"/>
      <c r="G13" s="187">
        <f>C13+E13</f>
        <v>-11409411</v>
      </c>
      <c r="H13" s="187"/>
      <c r="I13" s="468">
        <v>91617128312</v>
      </c>
      <c r="J13" s="187"/>
      <c r="K13" s="495">
        <v>-166099291</v>
      </c>
      <c r="L13" s="501"/>
      <c r="M13" s="187">
        <f>I13+K13</f>
        <v>91451029021</v>
      </c>
      <c r="O13" s="194"/>
      <c r="P13" s="187"/>
      <c r="S13" s="156"/>
      <c r="T13" s="189"/>
      <c r="U13" s="189"/>
      <c r="V13" s="189"/>
      <c r="W13" s="189"/>
    </row>
    <row r="14" spans="1:24" ht="30" customHeight="1" x14ac:dyDescent="0.25">
      <c r="A14" s="352" t="s">
        <v>335</v>
      </c>
      <c r="B14" s="352"/>
      <c r="C14" s="629">
        <f>1629715964+41815068490+16356164380+25150684936</f>
        <v>84951633770</v>
      </c>
      <c r="D14" s="187"/>
      <c r="E14" s="187">
        <v>-202045562</v>
      </c>
      <c r="F14" s="187"/>
      <c r="G14" s="187">
        <f t="shared" ref="G14:G21" si="0">C14+E14</f>
        <v>84749588208</v>
      </c>
      <c r="H14" s="187"/>
      <c r="I14" s="468">
        <v>774727131188</v>
      </c>
      <c r="J14" s="187"/>
      <c r="K14" s="495">
        <f>-(28314614+25439262+136594404+121650074+79754828)</f>
        <v>-391753182</v>
      </c>
      <c r="L14" s="187"/>
      <c r="M14" s="187">
        <f t="shared" ref="M14:M15" si="1">I14+K14</f>
        <v>774335378006</v>
      </c>
      <c r="O14" s="194"/>
      <c r="P14" s="182"/>
      <c r="S14" s="156"/>
      <c r="T14" s="189"/>
      <c r="U14" s="189"/>
      <c r="V14" s="189"/>
      <c r="W14" s="191"/>
      <c r="X14" s="189"/>
    </row>
    <row r="15" spans="1:24" ht="30" customHeight="1" x14ac:dyDescent="0.25">
      <c r="A15" s="352" t="s">
        <v>336</v>
      </c>
      <c r="B15" s="352"/>
      <c r="C15" s="629">
        <v>0</v>
      </c>
      <c r="D15" s="187"/>
      <c r="E15" s="187">
        <v>0</v>
      </c>
      <c r="F15" s="187"/>
      <c r="G15" s="187">
        <f t="shared" si="0"/>
        <v>0</v>
      </c>
      <c r="H15" s="187"/>
      <c r="I15" s="468">
        <v>115167181636</v>
      </c>
      <c r="J15" s="187"/>
      <c r="K15" s="495">
        <v>0</v>
      </c>
      <c r="L15" s="187"/>
      <c r="M15" s="187">
        <f t="shared" si="1"/>
        <v>115167181636</v>
      </c>
      <c r="O15" s="194"/>
      <c r="P15" s="182"/>
      <c r="S15" s="156"/>
      <c r="T15" s="189"/>
      <c r="U15" s="189"/>
      <c r="V15" s="189"/>
      <c r="W15" s="191"/>
      <c r="X15" s="189"/>
    </row>
    <row r="16" spans="1:24" ht="30" customHeight="1" x14ac:dyDescent="0.25">
      <c r="A16" s="352" t="s">
        <v>334</v>
      </c>
      <c r="B16" s="352"/>
      <c r="C16" s="629">
        <v>25442</v>
      </c>
      <c r="D16" s="187"/>
      <c r="E16" s="187">
        <v>0</v>
      </c>
      <c r="F16" s="187"/>
      <c r="G16" s="187">
        <f t="shared" si="0"/>
        <v>25442</v>
      </c>
      <c r="H16" s="187"/>
      <c r="I16" s="468">
        <v>50137230762</v>
      </c>
      <c r="J16" s="187"/>
      <c r="K16" s="495">
        <v>0</v>
      </c>
      <c r="L16" s="187"/>
      <c r="M16" s="187">
        <f t="shared" ref="M16:M21" si="2">I16+K16</f>
        <v>50137230762</v>
      </c>
      <c r="O16" s="194"/>
      <c r="S16" s="156"/>
      <c r="T16" s="190"/>
      <c r="U16" s="191"/>
      <c r="V16" s="189"/>
      <c r="W16" s="189"/>
      <c r="X16" s="190"/>
    </row>
    <row r="17" spans="1:24" ht="30" customHeight="1" x14ac:dyDescent="0.25">
      <c r="A17" s="352" t="s">
        <v>337</v>
      </c>
      <c r="B17" s="352"/>
      <c r="C17" s="629">
        <v>-13421978456</v>
      </c>
      <c r="D17" s="187"/>
      <c r="E17" s="187">
        <v>0</v>
      </c>
      <c r="F17" s="187"/>
      <c r="G17" s="187">
        <f t="shared" si="0"/>
        <v>-13421978456</v>
      </c>
      <c r="H17" s="187"/>
      <c r="I17" s="468">
        <v>40069839978</v>
      </c>
      <c r="J17" s="187"/>
      <c r="K17" s="495">
        <v>0</v>
      </c>
      <c r="L17" s="187"/>
      <c r="M17" s="187">
        <f t="shared" si="2"/>
        <v>40069839978</v>
      </c>
      <c r="O17" s="194"/>
      <c r="S17" s="156"/>
      <c r="T17" s="190"/>
      <c r="U17" s="191"/>
      <c r="V17" s="189"/>
      <c r="W17" s="189"/>
      <c r="X17" s="190"/>
    </row>
    <row r="18" spans="1:24" ht="30" customHeight="1" x14ac:dyDescent="0.25">
      <c r="A18" s="352" t="s">
        <v>353</v>
      </c>
      <c r="B18" s="352"/>
      <c r="C18" s="629">
        <f>47167+43672397258+25479452040</f>
        <v>69151896465</v>
      </c>
      <c r="D18" s="187"/>
      <c r="E18" s="187">
        <v>-257061082</v>
      </c>
      <c r="F18" s="187"/>
      <c r="G18" s="187">
        <f t="shared" si="0"/>
        <v>68894835383</v>
      </c>
      <c r="H18" s="187"/>
      <c r="I18" s="468">
        <v>174248048881</v>
      </c>
      <c r="J18" s="187"/>
      <c r="K18" s="495">
        <v>-817758287</v>
      </c>
      <c r="L18" s="187"/>
      <c r="M18" s="187">
        <f t="shared" si="2"/>
        <v>173430290594</v>
      </c>
      <c r="O18" s="194"/>
      <c r="S18" s="156"/>
      <c r="T18" s="190"/>
      <c r="U18" s="191"/>
      <c r="V18" s="189"/>
      <c r="W18" s="189"/>
      <c r="X18" s="190"/>
    </row>
    <row r="19" spans="1:24" ht="21" x14ac:dyDescent="0.25">
      <c r="A19" s="352" t="s">
        <v>369</v>
      </c>
      <c r="B19" s="352"/>
      <c r="C19" s="629">
        <v>0</v>
      </c>
      <c r="D19" s="187"/>
      <c r="E19" s="187">
        <v>0</v>
      </c>
      <c r="F19" s="187"/>
      <c r="G19" s="187">
        <f t="shared" si="0"/>
        <v>0</v>
      </c>
      <c r="H19" s="187"/>
      <c r="I19" s="468">
        <v>27181737130</v>
      </c>
      <c r="J19" s="187"/>
      <c r="K19" s="495">
        <v>0</v>
      </c>
      <c r="L19" s="187"/>
      <c r="M19" s="187">
        <f t="shared" si="2"/>
        <v>27181737130</v>
      </c>
      <c r="O19" s="194"/>
    </row>
    <row r="20" spans="1:24" ht="21" x14ac:dyDescent="0.25">
      <c r="A20" s="352" t="s">
        <v>368</v>
      </c>
      <c r="B20" s="352"/>
      <c r="C20" s="629">
        <v>186473</v>
      </c>
      <c r="D20" s="187"/>
      <c r="E20" s="187">
        <v>0</v>
      </c>
      <c r="F20" s="187"/>
      <c r="G20" s="187">
        <f t="shared" si="0"/>
        <v>186473</v>
      </c>
      <c r="H20" s="187"/>
      <c r="I20" s="468">
        <v>3213253</v>
      </c>
      <c r="J20" s="187"/>
      <c r="K20" s="495">
        <v>0</v>
      </c>
      <c r="L20" s="187"/>
      <c r="M20" s="187">
        <f t="shared" si="2"/>
        <v>3213253</v>
      </c>
      <c r="O20" s="194"/>
    </row>
    <row r="21" spans="1:24" ht="21" x14ac:dyDescent="0.25">
      <c r="A21" s="352" t="s">
        <v>333</v>
      </c>
      <c r="B21" s="352"/>
      <c r="C21" s="629">
        <v>482937</v>
      </c>
      <c r="D21" s="187"/>
      <c r="E21" s="187">
        <v>0</v>
      </c>
      <c r="F21" s="187"/>
      <c r="G21" s="187">
        <f t="shared" si="0"/>
        <v>482937</v>
      </c>
      <c r="H21" s="187"/>
      <c r="I21" s="468">
        <v>118371498</v>
      </c>
      <c r="J21" s="187"/>
      <c r="K21" s="495">
        <v>0</v>
      </c>
      <c r="L21" s="187"/>
      <c r="M21" s="187">
        <f t="shared" si="2"/>
        <v>118371498</v>
      </c>
      <c r="O21" s="194"/>
    </row>
    <row r="22" spans="1:24" ht="27" thickBot="1" x14ac:dyDescent="0.3">
      <c r="A22" s="189" t="s">
        <v>31</v>
      </c>
      <c r="B22" s="161"/>
      <c r="C22" s="502">
        <f>SUM(C13:C21)</f>
        <v>140682521791</v>
      </c>
      <c r="D22" s="503"/>
      <c r="E22" s="504">
        <f>SUM(E13:E21)</f>
        <v>-470791215</v>
      </c>
      <c r="F22" s="503"/>
      <c r="G22" s="504">
        <f>SUM(G13:G21)</f>
        <v>140211730576</v>
      </c>
      <c r="H22" s="503"/>
      <c r="I22" s="502">
        <f>SUM(I13:I21)</f>
        <v>1273269882638</v>
      </c>
      <c r="J22" s="503"/>
      <c r="K22" s="504">
        <f>SUM(K13:K21)</f>
        <v>-1375610760</v>
      </c>
      <c r="L22" s="503"/>
      <c r="M22" s="502">
        <f>SUM(M13:M21)</f>
        <v>1271894271878</v>
      </c>
    </row>
    <row r="23" spans="1:24" ht="19.5" thickTop="1" x14ac:dyDescent="0.25"/>
    <row r="24" spans="1:24" x14ac:dyDescent="0.25">
      <c r="E24" s="630"/>
    </row>
  </sheetData>
  <mergeCells count="9">
    <mergeCell ref="A2:M2"/>
    <mergeCell ref="A3:M3"/>
    <mergeCell ref="K8:M8"/>
    <mergeCell ref="C10:G10"/>
    <mergeCell ref="I10:M10"/>
    <mergeCell ref="A8:D8"/>
    <mergeCell ref="E8:J8"/>
    <mergeCell ref="A4:M4"/>
    <mergeCell ref="A5:N5"/>
  </mergeCells>
  <printOptions horizontalCentered="1"/>
  <pageMargins left="0.196850393700787" right="0.196850393700787" top="0.31496062992126" bottom="0.35433070866141703" header="0.31496062992126" footer="0.31496062992126"/>
  <pageSetup paperSize="9" scale="83" fitToHeight="0" orientation="landscape" r:id="rId1"/>
  <headerFooter>
    <oddFooter>&amp;C&amp;"B Nazanin,Regular"&amp;20 16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ECF3D-0F28-45C2-9803-95DC8270C63B}">
  <sheetPr>
    <tabColor theme="9" tint="0.59999389629810485"/>
  </sheetPr>
  <dimension ref="A1:Q75"/>
  <sheetViews>
    <sheetView rightToLeft="1" view="pageBreakPreview" zoomScale="85" zoomScaleNormal="110" zoomScaleSheetLayoutView="85" workbookViewId="0">
      <pane ySplit="1" topLeftCell="A51" activePane="bottomLeft" state="frozen"/>
      <selection activeCell="G10" sqref="G10"/>
      <selection pane="bottomLeft" activeCell="E65" sqref="E65:M71"/>
    </sheetView>
  </sheetViews>
  <sheetFormatPr defaultColWidth="9.140625" defaultRowHeight="18.75" x14ac:dyDescent="0.25"/>
  <cols>
    <col min="1" max="1" width="36.5703125" style="8" bestFit="1" customWidth="1"/>
    <col min="2" max="2" width="1" style="8" customWidth="1"/>
    <col min="3" max="3" width="13.7109375" style="8" bestFit="1" customWidth="1"/>
    <col min="4" max="4" width="1" style="8" customWidth="1"/>
    <col min="5" max="5" width="23.85546875" style="8" bestFit="1" customWidth="1"/>
    <col min="6" max="6" width="1" style="8" customWidth="1"/>
    <col min="7" max="7" width="32.42578125" style="8" bestFit="1" customWidth="1"/>
    <col min="8" max="8" width="1" style="8" customWidth="1"/>
    <col min="9" max="9" width="22.85546875" style="8" customWidth="1"/>
    <col min="10" max="10" width="1" style="8" customWidth="1"/>
    <col min="11" max="11" width="13.42578125" style="8" bestFit="1" customWidth="1"/>
    <col min="12" max="12" width="1" style="8" customWidth="1"/>
    <col min="13" max="13" width="30.7109375" style="8" bestFit="1" customWidth="1"/>
    <col min="14" max="14" width="1" style="8" customWidth="1"/>
    <col min="15" max="15" width="32" style="8" bestFit="1" customWidth="1"/>
    <col min="16" max="16" width="1" style="8" customWidth="1"/>
    <col min="17" max="17" width="24.5703125" style="8" bestFit="1" customWidth="1"/>
    <col min="18" max="16384" width="9.140625" style="8"/>
  </cols>
  <sheetData>
    <row r="1" spans="1:17" ht="1.9" customHeight="1" x14ac:dyDescent="0.25">
      <c r="A1" s="730"/>
      <c r="B1" s="730"/>
      <c r="C1" s="730"/>
      <c r="D1" s="730"/>
      <c r="E1" s="730"/>
      <c r="F1" s="730"/>
      <c r="G1" s="730"/>
      <c r="H1" s="730"/>
      <c r="I1" s="730"/>
      <c r="J1" s="730"/>
      <c r="K1" s="730"/>
      <c r="L1" s="730"/>
      <c r="M1" s="730"/>
      <c r="N1" s="730"/>
      <c r="O1" s="730"/>
      <c r="P1" s="730"/>
      <c r="Q1" s="730"/>
    </row>
    <row r="2" spans="1:17" ht="22.15" customHeight="1" x14ac:dyDescent="0.25">
      <c r="A2" s="727" t="s">
        <v>385</v>
      </c>
      <c r="B2" s="727"/>
      <c r="C2" s="727"/>
      <c r="D2" s="727"/>
      <c r="E2" s="727"/>
      <c r="F2" s="727"/>
      <c r="G2" s="727"/>
      <c r="H2" s="727"/>
      <c r="I2" s="727"/>
      <c r="J2" s="727"/>
      <c r="K2" s="727"/>
      <c r="L2" s="727"/>
      <c r="M2" s="727"/>
      <c r="N2" s="727"/>
      <c r="O2" s="727"/>
      <c r="P2" s="727"/>
      <c r="Q2" s="727"/>
    </row>
    <row r="3" spans="1:17" ht="22.15" customHeight="1" x14ac:dyDescent="0.25">
      <c r="A3" s="727" t="s">
        <v>22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  <c r="M3" s="727"/>
      <c r="N3" s="727"/>
      <c r="O3" s="727"/>
      <c r="P3" s="727"/>
      <c r="Q3" s="727"/>
    </row>
    <row r="4" spans="1:17" ht="22.15" customHeight="1" x14ac:dyDescent="0.25">
      <c r="A4" s="727" t="str">
        <f>تنظیم!A1</f>
        <v>برای ماه منتهی به 1404/11/30</v>
      </c>
      <c r="B4" s="727"/>
      <c r="C4" s="727"/>
      <c r="D4" s="727"/>
      <c r="E4" s="727"/>
      <c r="F4" s="727"/>
      <c r="G4" s="727"/>
      <c r="H4" s="727"/>
      <c r="I4" s="727"/>
      <c r="J4" s="727"/>
      <c r="K4" s="727"/>
      <c r="L4" s="727"/>
      <c r="M4" s="727"/>
      <c r="N4" s="727"/>
      <c r="O4" s="727"/>
      <c r="P4" s="727"/>
      <c r="Q4" s="727"/>
    </row>
    <row r="5" spans="1:17" ht="3" customHeight="1" x14ac:dyDescent="0.25">
      <c r="C5" s="5"/>
      <c r="D5" s="5"/>
      <c r="E5" s="5"/>
      <c r="F5" s="5"/>
      <c r="G5" s="5"/>
    </row>
    <row r="6" spans="1:17" ht="21.6" customHeight="1" x14ac:dyDescent="0.25">
      <c r="A6" s="712" t="s">
        <v>245</v>
      </c>
      <c r="B6" s="712"/>
      <c r="C6" s="712"/>
      <c r="D6" s="712"/>
      <c r="E6" s="712"/>
      <c r="F6" s="712"/>
    </row>
    <row r="7" spans="1:17" ht="2.25" customHeight="1" x14ac:dyDescent="0.25">
      <c r="A7" s="181"/>
      <c r="B7" s="181"/>
      <c r="C7" s="181"/>
      <c r="D7" s="181"/>
      <c r="E7" s="181"/>
      <c r="F7" s="181"/>
    </row>
    <row r="8" spans="1:17" ht="21" x14ac:dyDescent="0.25">
      <c r="A8" s="6"/>
      <c r="C8" s="715" t="s">
        <v>406</v>
      </c>
      <c r="D8" s="715"/>
      <c r="E8" s="715"/>
      <c r="F8" s="715"/>
      <c r="G8" s="715"/>
      <c r="H8" s="715"/>
      <c r="I8" s="715"/>
      <c r="K8" s="715" t="str">
        <f>تنظیم!A4</f>
        <v>از ابتدای سال مالی تا پایان بهمن ماه 1404</v>
      </c>
      <c r="L8" s="715"/>
      <c r="M8" s="715"/>
      <c r="N8" s="715"/>
      <c r="O8" s="715"/>
      <c r="P8" s="715"/>
      <c r="Q8" s="715"/>
    </row>
    <row r="9" spans="1:17" ht="34.9" customHeight="1" x14ac:dyDescent="0.25">
      <c r="A9" s="31" t="s">
        <v>36</v>
      </c>
      <c r="C9" s="32" t="s">
        <v>2</v>
      </c>
      <c r="E9" s="32" t="s">
        <v>4</v>
      </c>
      <c r="G9" s="32" t="s">
        <v>27</v>
      </c>
      <c r="I9" s="33" t="s">
        <v>107</v>
      </c>
      <c r="K9" s="32" t="s">
        <v>2</v>
      </c>
      <c r="M9" s="32" t="s">
        <v>4</v>
      </c>
      <c r="O9" s="32" t="s">
        <v>27</v>
      </c>
      <c r="Q9" s="33" t="s">
        <v>107</v>
      </c>
    </row>
    <row r="10" spans="1:17" ht="15.75" customHeight="1" x14ac:dyDescent="0.25">
      <c r="A10" s="5"/>
      <c r="C10" s="301"/>
      <c r="E10" s="3" t="s">
        <v>38</v>
      </c>
      <c r="G10" s="3" t="s">
        <v>38</v>
      </c>
      <c r="I10" s="4" t="s">
        <v>38</v>
      </c>
      <c r="K10" s="3"/>
      <c r="M10" s="3" t="s">
        <v>38</v>
      </c>
      <c r="O10" s="3" t="s">
        <v>38</v>
      </c>
      <c r="Q10" s="4" t="s">
        <v>38</v>
      </c>
    </row>
    <row r="11" spans="1:17" ht="21.75" customHeight="1" x14ac:dyDescent="0.25">
      <c r="A11" s="165" t="s">
        <v>118</v>
      </c>
      <c r="B11" s="189"/>
      <c r="C11" s="435">
        <v>7216769</v>
      </c>
      <c r="D11" s="436"/>
      <c r="E11" s="495">
        <v>55873020126</v>
      </c>
      <c r="F11" s="495"/>
      <c r="G11" s="495">
        <v>-37160435386</v>
      </c>
      <c r="H11" s="495"/>
      <c r="I11" s="495">
        <f>G11+E11</f>
        <v>18712584740</v>
      </c>
      <c r="J11" s="495"/>
      <c r="K11" s="495">
        <v>7216770</v>
      </c>
      <c r="L11" s="495"/>
      <c r="M11" s="495">
        <v>55873020127</v>
      </c>
      <c r="N11" s="495"/>
      <c r="O11" s="495">
        <v>-37160440535</v>
      </c>
      <c r="P11" s="495"/>
      <c r="Q11" s="495">
        <f>O11+M11</f>
        <v>18712579592</v>
      </c>
    </row>
    <row r="12" spans="1:17" ht="21.75" customHeight="1" x14ac:dyDescent="0.25">
      <c r="A12" s="165" t="s">
        <v>168</v>
      </c>
      <c r="B12" s="189"/>
      <c r="C12" s="435">
        <v>10668534</v>
      </c>
      <c r="D12" s="436"/>
      <c r="E12" s="495">
        <v>85737608611</v>
      </c>
      <c r="F12" s="495"/>
      <c r="G12" s="495">
        <v>-74058101921</v>
      </c>
      <c r="H12" s="495"/>
      <c r="I12" s="495">
        <f t="shared" ref="I12:I42" si="0">G12+E12</f>
        <v>11679506690</v>
      </c>
      <c r="J12" s="495"/>
      <c r="K12" s="495">
        <v>27935105</v>
      </c>
      <c r="L12" s="495"/>
      <c r="M12" s="495">
        <v>237022868478</v>
      </c>
      <c r="N12" s="495"/>
      <c r="O12" s="495">
        <v>-193918007237</v>
      </c>
      <c r="P12" s="495"/>
      <c r="Q12" s="495">
        <f t="shared" ref="Q12:Q61" si="1">O12+M12</f>
        <v>43104861241</v>
      </c>
    </row>
    <row r="13" spans="1:17" ht="21.75" customHeight="1" x14ac:dyDescent="0.25">
      <c r="A13" s="165" t="s">
        <v>375</v>
      </c>
      <c r="B13" s="156"/>
      <c r="C13" s="435">
        <v>837500</v>
      </c>
      <c r="D13" s="436"/>
      <c r="E13" s="495">
        <v>4270600167</v>
      </c>
      <c r="F13" s="495"/>
      <c r="G13" s="495">
        <v>-3551991699</v>
      </c>
      <c r="H13" s="495"/>
      <c r="I13" s="495">
        <f t="shared" si="0"/>
        <v>718608468</v>
      </c>
      <c r="J13" s="495"/>
      <c r="K13" s="495">
        <v>837500</v>
      </c>
      <c r="L13" s="495"/>
      <c r="M13" s="495">
        <v>4270600167</v>
      </c>
      <c r="N13" s="495"/>
      <c r="O13" s="495">
        <v>-3551991699</v>
      </c>
      <c r="P13" s="495"/>
      <c r="Q13" s="495">
        <f t="shared" si="1"/>
        <v>718608468</v>
      </c>
    </row>
    <row r="14" spans="1:17" ht="21.75" customHeight="1" x14ac:dyDescent="0.25">
      <c r="A14" s="165" t="s">
        <v>320</v>
      </c>
      <c r="B14" s="156"/>
      <c r="C14" s="435">
        <v>7523809</v>
      </c>
      <c r="D14" s="436"/>
      <c r="E14" s="495">
        <v>17485332116</v>
      </c>
      <c r="F14" s="495"/>
      <c r="G14" s="495">
        <v>-17485332116</v>
      </c>
      <c r="H14" s="495"/>
      <c r="I14" s="495">
        <f t="shared" si="0"/>
        <v>0</v>
      </c>
      <c r="J14" s="495"/>
      <c r="K14" s="495">
        <v>7523809</v>
      </c>
      <c r="L14" s="495"/>
      <c r="M14" s="495">
        <v>17485332116</v>
      </c>
      <c r="N14" s="495"/>
      <c r="O14" s="495">
        <v>-17485332116</v>
      </c>
      <c r="P14" s="495"/>
      <c r="Q14" s="495">
        <f t="shared" si="1"/>
        <v>0</v>
      </c>
    </row>
    <row r="15" spans="1:17" ht="21.75" customHeight="1" x14ac:dyDescent="0.25">
      <c r="A15" s="165" t="s">
        <v>125</v>
      </c>
      <c r="B15" s="156"/>
      <c r="C15" s="435">
        <v>12500000</v>
      </c>
      <c r="D15" s="436"/>
      <c r="E15" s="495">
        <v>23789673464</v>
      </c>
      <c r="F15" s="495"/>
      <c r="G15" s="495">
        <v>-19334272499</v>
      </c>
      <c r="H15" s="495"/>
      <c r="I15" s="495">
        <f t="shared" si="0"/>
        <v>4455400965</v>
      </c>
      <c r="J15" s="495"/>
      <c r="K15" s="495">
        <v>17900000</v>
      </c>
      <c r="L15" s="495"/>
      <c r="M15" s="495">
        <v>33777466463</v>
      </c>
      <c r="N15" s="495"/>
      <c r="O15" s="495">
        <v>-27686678238</v>
      </c>
      <c r="P15" s="495"/>
      <c r="Q15" s="495">
        <f t="shared" si="1"/>
        <v>6090788225</v>
      </c>
    </row>
    <row r="16" spans="1:17" ht="21.75" customHeight="1" x14ac:dyDescent="0.25">
      <c r="A16" s="165" t="s">
        <v>376</v>
      </c>
      <c r="B16" s="156"/>
      <c r="C16" s="435">
        <v>454</v>
      </c>
      <c r="D16" s="436"/>
      <c r="E16" s="495">
        <v>26691571</v>
      </c>
      <c r="F16" s="495"/>
      <c r="G16" s="495">
        <v>-17070352</v>
      </c>
      <c r="H16" s="495"/>
      <c r="I16" s="495">
        <f t="shared" si="0"/>
        <v>9621219</v>
      </c>
      <c r="J16" s="495"/>
      <c r="K16" s="495">
        <v>454</v>
      </c>
      <c r="L16" s="495"/>
      <c r="M16" s="495">
        <v>26691571</v>
      </c>
      <c r="N16" s="495"/>
      <c r="O16" s="495">
        <v>-17070352</v>
      </c>
      <c r="P16" s="495"/>
      <c r="Q16" s="495">
        <f t="shared" si="1"/>
        <v>9621219</v>
      </c>
    </row>
    <row r="17" spans="1:17" ht="21.75" customHeight="1" x14ac:dyDescent="0.25">
      <c r="A17" s="165" t="s">
        <v>78</v>
      </c>
      <c r="B17" s="156"/>
      <c r="C17" s="435">
        <v>0</v>
      </c>
      <c r="D17" s="436"/>
      <c r="E17" s="495">
        <v>0</v>
      </c>
      <c r="F17" s="495"/>
      <c r="G17" s="495">
        <v>0</v>
      </c>
      <c r="H17" s="495"/>
      <c r="I17" s="495">
        <f t="shared" si="0"/>
        <v>0</v>
      </c>
      <c r="J17" s="495"/>
      <c r="K17" s="495">
        <v>10242562</v>
      </c>
      <c r="L17" s="495"/>
      <c r="M17" s="495">
        <v>14007502654</v>
      </c>
      <c r="N17" s="495"/>
      <c r="O17" s="495">
        <v>-13439736758</v>
      </c>
      <c r="P17" s="495"/>
      <c r="Q17" s="495">
        <f t="shared" si="1"/>
        <v>567765896</v>
      </c>
    </row>
    <row r="18" spans="1:17" ht="21.75" customHeight="1" x14ac:dyDescent="0.25">
      <c r="A18" s="165" t="s">
        <v>249</v>
      </c>
      <c r="B18" s="156"/>
      <c r="C18" s="435">
        <v>0</v>
      </c>
      <c r="D18" s="436"/>
      <c r="E18" s="495">
        <v>0</v>
      </c>
      <c r="F18" s="495"/>
      <c r="G18" s="495">
        <v>0</v>
      </c>
      <c r="H18" s="495"/>
      <c r="I18" s="495">
        <f t="shared" si="0"/>
        <v>0</v>
      </c>
      <c r="J18" s="495"/>
      <c r="K18" s="495">
        <v>76</v>
      </c>
      <c r="L18" s="495"/>
      <c r="M18" s="495">
        <v>1591793</v>
      </c>
      <c r="N18" s="495"/>
      <c r="O18" s="495">
        <v>-1157392</v>
      </c>
      <c r="P18" s="495"/>
      <c r="Q18" s="495">
        <f t="shared" si="1"/>
        <v>434401</v>
      </c>
    </row>
    <row r="19" spans="1:17" ht="21.75" customHeight="1" x14ac:dyDescent="0.25">
      <c r="A19" s="165" t="s">
        <v>251</v>
      </c>
      <c r="B19" s="156"/>
      <c r="C19" s="435">
        <v>0</v>
      </c>
      <c r="D19" s="436"/>
      <c r="E19" s="495">
        <v>0</v>
      </c>
      <c r="F19" s="495"/>
      <c r="G19" s="495">
        <v>0</v>
      </c>
      <c r="H19" s="495"/>
      <c r="I19" s="495">
        <f t="shared" si="0"/>
        <v>0</v>
      </c>
      <c r="J19" s="495"/>
      <c r="K19" s="495">
        <v>5120</v>
      </c>
      <c r="L19" s="495"/>
      <c r="M19" s="495">
        <v>17558903</v>
      </c>
      <c r="N19" s="495"/>
      <c r="O19" s="495">
        <v>-16505365</v>
      </c>
      <c r="P19" s="495"/>
      <c r="Q19" s="495">
        <f t="shared" si="1"/>
        <v>1053538</v>
      </c>
    </row>
    <row r="20" spans="1:17" ht="21.75" customHeight="1" x14ac:dyDescent="0.25">
      <c r="A20" s="165" t="s">
        <v>367</v>
      </c>
      <c r="B20" s="156"/>
      <c r="C20" s="435">
        <v>0</v>
      </c>
      <c r="D20" s="436"/>
      <c r="E20" s="495">
        <v>0</v>
      </c>
      <c r="F20" s="495"/>
      <c r="G20" s="495">
        <v>0</v>
      </c>
      <c r="H20" s="495"/>
      <c r="I20" s="495">
        <f t="shared" si="0"/>
        <v>0</v>
      </c>
      <c r="J20" s="495"/>
      <c r="K20" s="495">
        <v>144000000</v>
      </c>
      <c r="L20" s="495"/>
      <c r="M20" s="495">
        <v>998105457600</v>
      </c>
      <c r="N20" s="495"/>
      <c r="O20" s="495">
        <v>-998105457600</v>
      </c>
      <c r="P20" s="495"/>
      <c r="Q20" s="495">
        <f t="shared" si="1"/>
        <v>0</v>
      </c>
    </row>
    <row r="21" spans="1:17" ht="21.75" customHeight="1" x14ac:dyDescent="0.25">
      <c r="A21" s="165" t="s">
        <v>90</v>
      </c>
      <c r="B21" s="156"/>
      <c r="C21" s="435">
        <v>0</v>
      </c>
      <c r="D21" s="436"/>
      <c r="E21" s="495">
        <v>0</v>
      </c>
      <c r="F21" s="495"/>
      <c r="G21" s="495">
        <v>0</v>
      </c>
      <c r="H21" s="495"/>
      <c r="I21" s="495">
        <f t="shared" si="0"/>
        <v>0</v>
      </c>
      <c r="J21" s="495"/>
      <c r="K21" s="495">
        <v>860000</v>
      </c>
      <c r="L21" s="495"/>
      <c r="M21" s="495">
        <v>17157501883</v>
      </c>
      <c r="N21" s="495"/>
      <c r="O21" s="495">
        <v>-15242563890</v>
      </c>
      <c r="P21" s="495"/>
      <c r="Q21" s="495">
        <f t="shared" si="1"/>
        <v>1914937993</v>
      </c>
    </row>
    <row r="22" spans="1:17" ht="21.75" customHeight="1" x14ac:dyDescent="0.25">
      <c r="A22" s="165" t="s">
        <v>299</v>
      </c>
      <c r="B22" s="156"/>
      <c r="C22" s="435">
        <v>0</v>
      </c>
      <c r="D22" s="436"/>
      <c r="E22" s="495">
        <v>0</v>
      </c>
      <c r="F22" s="495"/>
      <c r="G22" s="495">
        <v>0</v>
      </c>
      <c r="H22" s="495"/>
      <c r="I22" s="495">
        <f t="shared" si="0"/>
        <v>0</v>
      </c>
      <c r="J22" s="495"/>
      <c r="K22" s="495">
        <v>200000</v>
      </c>
      <c r="L22" s="495"/>
      <c r="M22" s="495">
        <v>8058220844</v>
      </c>
      <c r="N22" s="495"/>
      <c r="O22" s="495">
        <v>-5344848720</v>
      </c>
      <c r="P22" s="495"/>
      <c r="Q22" s="495">
        <f t="shared" si="1"/>
        <v>2713372124</v>
      </c>
    </row>
    <row r="23" spans="1:17" ht="21.75" customHeight="1" x14ac:dyDescent="0.25">
      <c r="A23" s="165" t="s">
        <v>89</v>
      </c>
      <c r="B23" s="156"/>
      <c r="C23" s="435">
        <v>0</v>
      </c>
      <c r="D23" s="436"/>
      <c r="E23" s="495">
        <v>0</v>
      </c>
      <c r="F23" s="495"/>
      <c r="G23" s="495">
        <v>0</v>
      </c>
      <c r="H23" s="495"/>
      <c r="I23" s="495">
        <f t="shared" si="0"/>
        <v>0</v>
      </c>
      <c r="J23" s="495"/>
      <c r="K23" s="495">
        <v>1</v>
      </c>
      <c r="L23" s="495"/>
      <c r="M23" s="495">
        <v>1</v>
      </c>
      <c r="N23" s="495"/>
      <c r="O23" s="495">
        <v>-4461</v>
      </c>
      <c r="P23" s="495"/>
      <c r="Q23" s="495">
        <f t="shared" si="1"/>
        <v>-4460</v>
      </c>
    </row>
    <row r="24" spans="1:17" ht="21.75" customHeight="1" x14ac:dyDescent="0.25">
      <c r="A24" s="165" t="s">
        <v>167</v>
      </c>
      <c r="B24" s="156"/>
      <c r="C24" s="435">
        <v>0</v>
      </c>
      <c r="D24" s="436"/>
      <c r="E24" s="495">
        <v>0</v>
      </c>
      <c r="F24" s="495"/>
      <c r="G24" s="495">
        <v>0</v>
      </c>
      <c r="H24" s="495"/>
      <c r="I24" s="495">
        <f t="shared" si="0"/>
        <v>0</v>
      </c>
      <c r="J24" s="495"/>
      <c r="K24" s="495">
        <v>268494</v>
      </c>
      <c r="L24" s="495"/>
      <c r="M24" s="495">
        <v>299907798</v>
      </c>
      <c r="N24" s="495"/>
      <c r="O24" s="495">
        <v>-446250882</v>
      </c>
      <c r="P24" s="495"/>
      <c r="Q24" s="495">
        <f t="shared" si="1"/>
        <v>-146343084</v>
      </c>
    </row>
    <row r="25" spans="1:17" ht="21.75" customHeight="1" x14ac:dyDescent="0.25">
      <c r="A25" s="165" t="s">
        <v>213</v>
      </c>
      <c r="B25" s="156"/>
      <c r="C25" s="435">
        <v>0</v>
      </c>
      <c r="D25" s="436"/>
      <c r="E25" s="495">
        <v>0</v>
      </c>
      <c r="F25" s="495"/>
      <c r="G25" s="495">
        <v>0</v>
      </c>
      <c r="H25" s="495"/>
      <c r="I25" s="495">
        <f t="shared" si="0"/>
        <v>0</v>
      </c>
      <c r="J25" s="495"/>
      <c r="K25" s="495">
        <v>100000</v>
      </c>
      <c r="L25" s="495"/>
      <c r="M25" s="495">
        <v>2713756514</v>
      </c>
      <c r="N25" s="495"/>
      <c r="O25" s="495">
        <v>-2609381250</v>
      </c>
      <c r="P25" s="495"/>
      <c r="Q25" s="495">
        <f t="shared" si="1"/>
        <v>104375264</v>
      </c>
    </row>
    <row r="26" spans="1:17" ht="21.75" customHeight="1" x14ac:dyDescent="0.25">
      <c r="A26" s="165" t="s">
        <v>83</v>
      </c>
      <c r="B26" s="156"/>
      <c r="C26" s="435">
        <v>0</v>
      </c>
      <c r="D26" s="436"/>
      <c r="E26" s="495">
        <v>0</v>
      </c>
      <c r="F26" s="495"/>
      <c r="G26" s="495">
        <v>0</v>
      </c>
      <c r="H26" s="495"/>
      <c r="I26" s="495">
        <f t="shared" si="0"/>
        <v>0</v>
      </c>
      <c r="J26" s="495"/>
      <c r="K26" s="495">
        <v>782751</v>
      </c>
      <c r="L26" s="495"/>
      <c r="M26" s="495">
        <v>3148166836</v>
      </c>
      <c r="N26" s="495"/>
      <c r="O26" s="495">
        <v>-2691425871</v>
      </c>
      <c r="P26" s="495"/>
      <c r="Q26" s="495">
        <f t="shared" si="1"/>
        <v>456740965</v>
      </c>
    </row>
    <row r="27" spans="1:17" ht="21.75" customHeight="1" x14ac:dyDescent="0.25">
      <c r="A27" s="165" t="s">
        <v>248</v>
      </c>
      <c r="B27" s="156"/>
      <c r="C27" s="435">
        <v>0</v>
      </c>
      <c r="D27" s="436"/>
      <c r="E27" s="495">
        <v>0</v>
      </c>
      <c r="F27" s="495"/>
      <c r="G27" s="495">
        <v>0</v>
      </c>
      <c r="H27" s="495"/>
      <c r="I27" s="495">
        <f t="shared" si="0"/>
        <v>0</v>
      </c>
      <c r="J27" s="495"/>
      <c r="K27" s="495">
        <v>2000000</v>
      </c>
      <c r="L27" s="495"/>
      <c r="M27" s="495">
        <v>8296341325</v>
      </c>
      <c r="N27" s="495"/>
      <c r="O27" s="495">
        <v>-3230669884</v>
      </c>
      <c r="P27" s="495"/>
      <c r="Q27" s="495">
        <f t="shared" si="1"/>
        <v>5065671441</v>
      </c>
    </row>
    <row r="28" spans="1:17" ht="21.75" customHeight="1" x14ac:dyDescent="0.25">
      <c r="A28" s="165" t="s">
        <v>252</v>
      </c>
      <c r="B28" s="411"/>
      <c r="C28" s="435">
        <v>0</v>
      </c>
      <c r="D28" s="436"/>
      <c r="E28" s="495">
        <v>0</v>
      </c>
      <c r="F28" s="495"/>
      <c r="G28" s="495">
        <v>0</v>
      </c>
      <c r="H28" s="495"/>
      <c r="I28" s="495">
        <f t="shared" si="0"/>
        <v>0</v>
      </c>
      <c r="J28" s="495"/>
      <c r="K28" s="495">
        <v>250000</v>
      </c>
      <c r="L28" s="495"/>
      <c r="M28" s="495">
        <v>9359070150</v>
      </c>
      <c r="N28" s="495"/>
      <c r="O28" s="495">
        <v>-6809242500</v>
      </c>
      <c r="P28" s="495"/>
      <c r="Q28" s="495">
        <f t="shared" si="1"/>
        <v>2549827650</v>
      </c>
    </row>
    <row r="29" spans="1:17" ht="21.75" customHeight="1" x14ac:dyDescent="0.25">
      <c r="A29" s="165" t="s">
        <v>225</v>
      </c>
      <c r="B29" s="420"/>
      <c r="C29" s="435">
        <v>0</v>
      </c>
      <c r="D29" s="436"/>
      <c r="E29" s="495">
        <v>0</v>
      </c>
      <c r="F29" s="495"/>
      <c r="G29" s="495">
        <v>0</v>
      </c>
      <c r="H29" s="495"/>
      <c r="I29" s="495">
        <f t="shared" si="0"/>
        <v>0</v>
      </c>
      <c r="J29" s="495"/>
      <c r="K29" s="495">
        <v>56250</v>
      </c>
      <c r="L29" s="495"/>
      <c r="M29" s="495">
        <v>1101531660</v>
      </c>
      <c r="N29" s="495"/>
      <c r="O29" s="495">
        <v>-771631312</v>
      </c>
      <c r="P29" s="495"/>
      <c r="Q29" s="495">
        <f t="shared" si="1"/>
        <v>329900348</v>
      </c>
    </row>
    <row r="30" spans="1:17" ht="21.75" customHeight="1" x14ac:dyDescent="0.25">
      <c r="A30" s="165" t="s">
        <v>169</v>
      </c>
      <c r="B30" s="411"/>
      <c r="C30" s="435">
        <v>0</v>
      </c>
      <c r="D30" s="436"/>
      <c r="E30" s="495">
        <v>0</v>
      </c>
      <c r="F30" s="495"/>
      <c r="G30" s="495">
        <v>0</v>
      </c>
      <c r="H30" s="495"/>
      <c r="I30" s="495">
        <f t="shared" si="0"/>
        <v>0</v>
      </c>
      <c r="J30" s="495"/>
      <c r="K30" s="495">
        <v>878768</v>
      </c>
      <c r="L30" s="495"/>
      <c r="M30" s="495">
        <v>18126805298</v>
      </c>
      <c r="N30" s="495"/>
      <c r="O30" s="495">
        <v>-16562305685</v>
      </c>
      <c r="P30" s="495"/>
      <c r="Q30" s="495">
        <f t="shared" si="1"/>
        <v>1564499613</v>
      </c>
    </row>
    <row r="31" spans="1:17" ht="21.75" customHeight="1" x14ac:dyDescent="0.25">
      <c r="A31" s="165" t="s">
        <v>259</v>
      </c>
      <c r="B31" s="411"/>
      <c r="C31" s="435">
        <v>0</v>
      </c>
      <c r="D31" s="436"/>
      <c r="E31" s="495">
        <v>0</v>
      </c>
      <c r="F31" s="495"/>
      <c r="G31" s="495">
        <v>0</v>
      </c>
      <c r="H31" s="495"/>
      <c r="I31" s="495">
        <f t="shared" si="0"/>
        <v>0</v>
      </c>
      <c r="J31" s="495"/>
      <c r="K31" s="495">
        <v>18470</v>
      </c>
      <c r="L31" s="495"/>
      <c r="M31" s="495">
        <v>19541260</v>
      </c>
      <c r="N31" s="495"/>
      <c r="O31" s="495">
        <v>-22307525</v>
      </c>
      <c r="P31" s="495"/>
      <c r="Q31" s="495">
        <f t="shared" si="1"/>
        <v>-2766265</v>
      </c>
    </row>
    <row r="32" spans="1:17" ht="21.75" customHeight="1" x14ac:dyDescent="0.25">
      <c r="A32" s="165" t="s">
        <v>260</v>
      </c>
      <c r="B32" s="411"/>
      <c r="C32" s="435">
        <v>0</v>
      </c>
      <c r="D32" s="436"/>
      <c r="E32" s="495">
        <v>0</v>
      </c>
      <c r="F32" s="495"/>
      <c r="G32" s="495">
        <v>0</v>
      </c>
      <c r="H32" s="495"/>
      <c r="I32" s="495">
        <f t="shared" si="0"/>
        <v>0</v>
      </c>
      <c r="J32" s="495"/>
      <c r="K32" s="495">
        <v>124</v>
      </c>
      <c r="L32" s="495"/>
      <c r="M32" s="495">
        <v>3329315</v>
      </c>
      <c r="N32" s="495"/>
      <c r="O32" s="495">
        <v>-2773399</v>
      </c>
      <c r="P32" s="495"/>
      <c r="Q32" s="495">
        <f t="shared" si="1"/>
        <v>555916</v>
      </c>
    </row>
    <row r="33" spans="1:17" ht="21.75" customHeight="1" x14ac:dyDescent="0.25">
      <c r="A33" s="165" t="s">
        <v>61</v>
      </c>
      <c r="B33" s="600"/>
      <c r="C33" s="435">
        <v>0</v>
      </c>
      <c r="D33" s="436"/>
      <c r="E33" s="495">
        <v>0</v>
      </c>
      <c r="F33" s="495"/>
      <c r="G33" s="495">
        <v>0</v>
      </c>
      <c r="H33" s="495"/>
      <c r="I33" s="495"/>
      <c r="J33" s="495"/>
      <c r="K33" s="495">
        <v>1</v>
      </c>
      <c r="L33" s="495"/>
      <c r="M33" s="495">
        <v>1</v>
      </c>
      <c r="N33" s="495"/>
      <c r="O33" s="495">
        <v>-2656</v>
      </c>
      <c r="P33" s="495"/>
      <c r="Q33" s="495">
        <f t="shared" si="1"/>
        <v>-2655</v>
      </c>
    </row>
    <row r="34" spans="1:17" ht="21.75" customHeight="1" x14ac:dyDescent="0.25">
      <c r="A34" s="165" t="s">
        <v>250</v>
      </c>
      <c r="B34" s="600"/>
      <c r="C34" s="435">
        <v>0</v>
      </c>
      <c r="D34" s="436"/>
      <c r="E34" s="495">
        <v>0</v>
      </c>
      <c r="F34" s="495"/>
      <c r="G34" s="495">
        <v>0</v>
      </c>
      <c r="H34" s="495"/>
      <c r="I34" s="495"/>
      <c r="J34" s="495"/>
      <c r="K34" s="495">
        <v>450000</v>
      </c>
      <c r="L34" s="495"/>
      <c r="M34" s="495">
        <v>6996123930</v>
      </c>
      <c r="N34" s="495"/>
      <c r="O34" s="495">
        <v>-6258041775</v>
      </c>
      <c r="P34" s="495"/>
      <c r="Q34" s="495">
        <f t="shared" si="1"/>
        <v>738082155</v>
      </c>
    </row>
    <row r="35" spans="1:17" ht="21.75" customHeight="1" thickBot="1" x14ac:dyDescent="0.3">
      <c r="A35" s="574" t="s">
        <v>256</v>
      </c>
      <c r="B35" s="530"/>
      <c r="C35" s="491"/>
      <c r="D35" s="436"/>
      <c r="E35" s="482">
        <f>SUM(E11:E34)</f>
        <v>187182926055</v>
      </c>
      <c r="F35" s="495"/>
      <c r="G35" s="482">
        <f>SUM(G11:G34)</f>
        <v>-151607203973</v>
      </c>
      <c r="H35" s="495"/>
      <c r="I35" s="482">
        <f>SUM(I11:I32)</f>
        <v>35575722082</v>
      </c>
      <c r="J35" s="495"/>
      <c r="K35" s="491"/>
      <c r="L35" s="495"/>
      <c r="M35" s="482">
        <f>SUM(M11:M34)</f>
        <v>1435868386687</v>
      </c>
      <c r="N35" s="495"/>
      <c r="O35" s="482">
        <f>SUM(O11:O34)</f>
        <v>-1351373827102</v>
      </c>
      <c r="P35" s="495"/>
      <c r="Q35" s="482">
        <f>SUM(Q11:Q34)</f>
        <v>84494559585</v>
      </c>
    </row>
    <row r="36" spans="1:17" ht="21.75" customHeight="1" x14ac:dyDescent="0.25">
      <c r="A36" s="517" t="s">
        <v>257</v>
      </c>
      <c r="B36" s="530"/>
      <c r="C36" s="463"/>
      <c r="D36" s="436"/>
      <c r="E36" s="481">
        <f>E35</f>
        <v>187182926055</v>
      </c>
      <c r="F36" s="495"/>
      <c r="G36" s="481">
        <f>G35</f>
        <v>-151607203973</v>
      </c>
      <c r="H36" s="495"/>
      <c r="I36" s="481">
        <f>I35</f>
        <v>35575722082</v>
      </c>
      <c r="J36" s="495"/>
      <c r="K36" s="463"/>
      <c r="L36" s="495"/>
      <c r="M36" s="481">
        <f>M35</f>
        <v>1435868386687</v>
      </c>
      <c r="N36" s="495"/>
      <c r="O36" s="481">
        <f>O35</f>
        <v>-1351373827102</v>
      </c>
      <c r="P36" s="495"/>
      <c r="Q36" s="481">
        <f>Q35</f>
        <v>84494559585</v>
      </c>
    </row>
    <row r="37" spans="1:17" ht="21.75" customHeight="1" x14ac:dyDescent="0.25">
      <c r="A37" s="165" t="s">
        <v>357</v>
      </c>
      <c r="B37" s="411"/>
      <c r="C37" s="435">
        <v>0</v>
      </c>
      <c r="D37" s="436"/>
      <c r="E37" s="495">
        <v>0</v>
      </c>
      <c r="F37" s="495"/>
      <c r="G37" s="495">
        <v>0</v>
      </c>
      <c r="H37" s="495"/>
      <c r="I37" s="495">
        <f t="shared" si="0"/>
        <v>0</v>
      </c>
      <c r="J37" s="495"/>
      <c r="K37" s="495">
        <v>228500</v>
      </c>
      <c r="L37" s="495"/>
      <c r="M37" s="495">
        <v>2122227401</v>
      </c>
      <c r="N37" s="495"/>
      <c r="O37" s="495">
        <v>-2004661346</v>
      </c>
      <c r="P37" s="495"/>
      <c r="Q37" s="495">
        <f t="shared" si="1"/>
        <v>117566055</v>
      </c>
    </row>
    <row r="38" spans="1:17" ht="21.75" customHeight="1" x14ac:dyDescent="0.25">
      <c r="A38" s="165" t="s">
        <v>120</v>
      </c>
      <c r="B38" s="413"/>
      <c r="C38" s="435">
        <v>0</v>
      </c>
      <c r="D38" s="436"/>
      <c r="E38" s="495">
        <v>0</v>
      </c>
      <c r="F38" s="495"/>
      <c r="G38" s="495">
        <v>0</v>
      </c>
      <c r="H38" s="495"/>
      <c r="I38" s="495">
        <f t="shared" si="0"/>
        <v>0</v>
      </c>
      <c r="J38" s="495"/>
      <c r="K38" s="495">
        <v>1</v>
      </c>
      <c r="L38" s="495"/>
      <c r="M38" s="495">
        <v>1</v>
      </c>
      <c r="N38" s="495"/>
      <c r="O38" s="495">
        <v>-3919</v>
      </c>
      <c r="P38" s="495"/>
      <c r="Q38" s="495">
        <f t="shared" si="1"/>
        <v>-3918</v>
      </c>
    </row>
    <row r="39" spans="1:17" ht="21.75" customHeight="1" x14ac:dyDescent="0.25">
      <c r="A39" s="165" t="s">
        <v>348</v>
      </c>
      <c r="B39" s="413"/>
      <c r="C39" s="435">
        <v>0</v>
      </c>
      <c r="D39" s="436"/>
      <c r="E39" s="495">
        <v>0</v>
      </c>
      <c r="F39" s="495"/>
      <c r="G39" s="495">
        <v>0</v>
      </c>
      <c r="H39" s="495"/>
      <c r="I39" s="495">
        <f t="shared" si="0"/>
        <v>0</v>
      </c>
      <c r="J39" s="495"/>
      <c r="K39" s="495">
        <v>10000000</v>
      </c>
      <c r="L39" s="495"/>
      <c r="M39" s="495">
        <v>20818886400</v>
      </c>
      <c r="N39" s="495"/>
      <c r="O39" s="495">
        <v>-20818886400</v>
      </c>
      <c r="P39" s="495"/>
      <c r="Q39" s="495">
        <f t="shared" si="1"/>
        <v>0</v>
      </c>
    </row>
    <row r="40" spans="1:17" ht="21.75" customHeight="1" x14ac:dyDescent="0.25">
      <c r="A40" s="165" t="s">
        <v>220</v>
      </c>
      <c r="B40" s="413"/>
      <c r="C40" s="435">
        <v>0</v>
      </c>
      <c r="D40" s="436"/>
      <c r="E40" s="495">
        <v>0</v>
      </c>
      <c r="F40" s="495"/>
      <c r="G40" s="495">
        <v>0</v>
      </c>
      <c r="H40" s="495"/>
      <c r="I40" s="495">
        <f t="shared" si="0"/>
        <v>0</v>
      </c>
      <c r="J40" s="495"/>
      <c r="K40" s="495">
        <v>4800000</v>
      </c>
      <c r="L40" s="495"/>
      <c r="M40" s="495">
        <v>10166400000</v>
      </c>
      <c r="N40" s="495"/>
      <c r="O40" s="495">
        <v>-8173476720</v>
      </c>
      <c r="P40" s="495"/>
      <c r="Q40" s="495">
        <f t="shared" si="1"/>
        <v>1992923280</v>
      </c>
    </row>
    <row r="41" spans="1:17" ht="21.75" customHeight="1" x14ac:dyDescent="0.25">
      <c r="A41" s="165" t="s">
        <v>224</v>
      </c>
      <c r="B41" s="413"/>
      <c r="C41" s="435">
        <v>0</v>
      </c>
      <c r="D41" s="436"/>
      <c r="E41" s="495">
        <v>0</v>
      </c>
      <c r="F41" s="495"/>
      <c r="G41" s="495">
        <v>0</v>
      </c>
      <c r="H41" s="495"/>
      <c r="I41" s="495">
        <f t="shared" si="0"/>
        <v>0</v>
      </c>
      <c r="J41" s="495"/>
      <c r="K41" s="495">
        <v>1</v>
      </c>
      <c r="L41" s="495"/>
      <c r="M41" s="495">
        <v>1</v>
      </c>
      <c r="N41" s="495"/>
      <c r="O41" s="495">
        <v>-3931</v>
      </c>
      <c r="P41" s="495"/>
      <c r="Q41" s="495">
        <f t="shared" si="1"/>
        <v>-3930</v>
      </c>
    </row>
    <row r="42" spans="1:17" ht="21.75" customHeight="1" x14ac:dyDescent="0.25">
      <c r="A42" s="165" t="s">
        <v>280</v>
      </c>
      <c r="B42" s="530"/>
      <c r="C42" s="435">
        <v>0</v>
      </c>
      <c r="D42" s="436"/>
      <c r="E42" s="495">
        <v>0</v>
      </c>
      <c r="F42" s="495"/>
      <c r="G42" s="495">
        <v>0</v>
      </c>
      <c r="H42" s="495"/>
      <c r="I42" s="495">
        <f t="shared" si="0"/>
        <v>0</v>
      </c>
      <c r="J42" s="495"/>
      <c r="K42" s="495">
        <v>1500000</v>
      </c>
      <c r="L42" s="495"/>
      <c r="M42" s="495">
        <v>6902378194</v>
      </c>
      <c r="N42" s="495"/>
      <c r="O42" s="495">
        <v>-4654222200</v>
      </c>
      <c r="P42" s="495"/>
      <c r="Q42" s="495">
        <f t="shared" si="1"/>
        <v>2248155994</v>
      </c>
    </row>
    <row r="43" spans="1:17" ht="21.75" customHeight="1" x14ac:dyDescent="0.25">
      <c r="A43" s="165" t="s">
        <v>394</v>
      </c>
      <c r="B43" s="530"/>
      <c r="C43" s="435">
        <v>2500000</v>
      </c>
      <c r="D43" s="436"/>
      <c r="E43" s="495">
        <v>1987945044532</v>
      </c>
      <c r="F43" s="495"/>
      <c r="G43" s="495">
        <v>-2337437500000</v>
      </c>
      <c r="H43" s="495"/>
      <c r="I43" s="495">
        <f>G43+E43</f>
        <v>-349492455468</v>
      </c>
      <c r="J43" s="495"/>
      <c r="K43" s="495">
        <v>2500000</v>
      </c>
      <c r="L43" s="495"/>
      <c r="M43" s="495">
        <v>1987945044532</v>
      </c>
      <c r="N43" s="495"/>
      <c r="O43" s="495">
        <v>-2337437500000</v>
      </c>
      <c r="P43" s="495"/>
      <c r="Q43" s="495">
        <f t="shared" si="1"/>
        <v>-349492455468</v>
      </c>
    </row>
    <row r="44" spans="1:17" ht="21.75" customHeight="1" x14ac:dyDescent="0.25">
      <c r="A44" s="165" t="s">
        <v>393</v>
      </c>
      <c r="B44" s="530"/>
      <c r="C44" s="435">
        <v>2500000</v>
      </c>
      <c r="D44" s="436"/>
      <c r="E44" s="495">
        <v>2498828125000</v>
      </c>
      <c r="F44" s="495"/>
      <c r="G44" s="495">
        <v>-2500000000000</v>
      </c>
      <c r="H44" s="495"/>
      <c r="I44" s="495">
        <f t="shared" ref="I44:I61" si="2">G44+E44</f>
        <v>-1171875000</v>
      </c>
      <c r="J44" s="495"/>
      <c r="K44" s="495">
        <v>2500000</v>
      </c>
      <c r="L44" s="495"/>
      <c r="M44" s="495">
        <v>2498828125000</v>
      </c>
      <c r="N44" s="495"/>
      <c r="O44" s="495">
        <v>-2500000000000</v>
      </c>
      <c r="P44" s="495"/>
      <c r="Q44" s="495">
        <f t="shared" si="1"/>
        <v>-1171875000</v>
      </c>
    </row>
    <row r="45" spans="1:17" ht="21.75" customHeight="1" x14ac:dyDescent="0.25">
      <c r="A45" s="165" t="s">
        <v>84</v>
      </c>
      <c r="B45" s="530"/>
      <c r="C45" s="435">
        <v>0</v>
      </c>
      <c r="D45" s="436"/>
      <c r="E45" s="495">
        <v>0</v>
      </c>
      <c r="F45" s="495"/>
      <c r="G45" s="495">
        <v>0</v>
      </c>
      <c r="H45" s="495"/>
      <c r="I45" s="495">
        <f t="shared" si="2"/>
        <v>0</v>
      </c>
      <c r="J45" s="495"/>
      <c r="K45" s="495">
        <v>6000</v>
      </c>
      <c r="L45" s="495"/>
      <c r="M45" s="495">
        <v>5999093750</v>
      </c>
      <c r="N45" s="495"/>
      <c r="O45" s="495">
        <v>-5998912500</v>
      </c>
      <c r="P45" s="495"/>
      <c r="Q45" s="495">
        <f t="shared" si="1"/>
        <v>181250</v>
      </c>
    </row>
    <row r="46" spans="1:17" ht="21.75" customHeight="1" x14ac:dyDescent="0.25">
      <c r="A46" s="165" t="s">
        <v>86</v>
      </c>
      <c r="B46" s="530"/>
      <c r="C46" s="435">
        <v>0</v>
      </c>
      <c r="D46" s="436"/>
      <c r="E46" s="495">
        <v>0</v>
      </c>
      <c r="F46" s="495"/>
      <c r="G46" s="495">
        <v>0</v>
      </c>
      <c r="H46" s="495"/>
      <c r="I46" s="495">
        <f t="shared" si="2"/>
        <v>0</v>
      </c>
      <c r="J46" s="495"/>
      <c r="K46" s="495">
        <v>500</v>
      </c>
      <c r="L46" s="495"/>
      <c r="M46" s="495">
        <v>500000000</v>
      </c>
      <c r="N46" s="495"/>
      <c r="O46" s="495">
        <v>-459916625</v>
      </c>
      <c r="P46" s="495"/>
      <c r="Q46" s="495">
        <f t="shared" si="1"/>
        <v>40083375</v>
      </c>
    </row>
    <row r="47" spans="1:17" ht="21.75" customHeight="1" x14ac:dyDescent="0.25">
      <c r="A47" s="165" t="s">
        <v>214</v>
      </c>
      <c r="B47" s="530"/>
      <c r="C47" s="435">
        <v>0</v>
      </c>
      <c r="D47" s="436"/>
      <c r="E47" s="495">
        <v>0</v>
      </c>
      <c r="F47" s="495"/>
      <c r="G47" s="495">
        <v>0</v>
      </c>
      <c r="H47" s="495"/>
      <c r="I47" s="495">
        <f t="shared" si="2"/>
        <v>0</v>
      </c>
      <c r="J47" s="495"/>
      <c r="K47" s="495">
        <v>35500</v>
      </c>
      <c r="L47" s="495"/>
      <c r="M47" s="495">
        <v>35500000000</v>
      </c>
      <c r="N47" s="495"/>
      <c r="O47" s="495">
        <v>-35493565625</v>
      </c>
      <c r="P47" s="495"/>
      <c r="Q47" s="495">
        <f t="shared" si="1"/>
        <v>6434375</v>
      </c>
    </row>
    <row r="48" spans="1:17" ht="21.75" customHeight="1" x14ac:dyDescent="0.25">
      <c r="A48" s="165" t="s">
        <v>177</v>
      </c>
      <c r="B48" s="530"/>
      <c r="C48" s="435">
        <v>0</v>
      </c>
      <c r="D48" s="436"/>
      <c r="E48" s="495">
        <v>0</v>
      </c>
      <c r="F48" s="495"/>
      <c r="G48" s="495">
        <v>0</v>
      </c>
      <c r="H48" s="495"/>
      <c r="I48" s="495">
        <f t="shared" si="2"/>
        <v>0</v>
      </c>
      <c r="J48" s="495"/>
      <c r="K48" s="495">
        <v>63300</v>
      </c>
      <c r="L48" s="495"/>
      <c r="M48" s="495">
        <v>63300000000</v>
      </c>
      <c r="N48" s="495"/>
      <c r="O48" s="495">
        <v>-66269986087</v>
      </c>
      <c r="P48" s="495"/>
      <c r="Q48" s="495">
        <f t="shared" si="1"/>
        <v>-2969986087</v>
      </c>
    </row>
    <row r="49" spans="1:17" ht="21.75" customHeight="1" x14ac:dyDescent="0.25">
      <c r="A49" s="165" t="s">
        <v>221</v>
      </c>
      <c r="B49" s="530"/>
      <c r="C49" s="435">
        <v>0</v>
      </c>
      <c r="D49" s="436"/>
      <c r="E49" s="495">
        <v>0</v>
      </c>
      <c r="F49" s="495"/>
      <c r="G49" s="495">
        <v>0</v>
      </c>
      <c r="H49" s="495"/>
      <c r="I49" s="495">
        <f t="shared" si="2"/>
        <v>0</v>
      </c>
      <c r="J49" s="495"/>
      <c r="K49" s="495">
        <v>32545</v>
      </c>
      <c r="L49" s="495"/>
      <c r="M49" s="495">
        <v>32539101220</v>
      </c>
      <c r="N49" s="495"/>
      <c r="O49" s="495">
        <v>-32539101218</v>
      </c>
      <c r="P49" s="495"/>
      <c r="Q49" s="495">
        <f t="shared" si="1"/>
        <v>2</v>
      </c>
    </row>
    <row r="50" spans="1:17" ht="21.75" customHeight="1" x14ac:dyDescent="0.25">
      <c r="A50" s="165" t="s">
        <v>322</v>
      </c>
      <c r="B50" s="530"/>
      <c r="C50" s="435">
        <v>0</v>
      </c>
      <c r="D50" s="436"/>
      <c r="E50" s="495">
        <v>0</v>
      </c>
      <c r="F50" s="495"/>
      <c r="G50" s="495">
        <v>0</v>
      </c>
      <c r="H50" s="495"/>
      <c r="I50" s="495">
        <f t="shared" si="2"/>
        <v>0</v>
      </c>
      <c r="J50" s="495"/>
      <c r="K50" s="495">
        <v>3452000</v>
      </c>
      <c r="L50" s="495"/>
      <c r="M50" s="495">
        <v>2800527524125</v>
      </c>
      <c r="N50" s="495"/>
      <c r="O50" s="495">
        <v>-3185022320000</v>
      </c>
      <c r="P50" s="495"/>
      <c r="Q50" s="495">
        <f t="shared" si="1"/>
        <v>-384494795875</v>
      </c>
    </row>
    <row r="51" spans="1:17" ht="21.75" customHeight="1" x14ac:dyDescent="0.25">
      <c r="A51" s="165" t="s">
        <v>321</v>
      </c>
      <c r="B51" s="530"/>
      <c r="C51" s="435">
        <v>0</v>
      </c>
      <c r="D51" s="436"/>
      <c r="E51" s="495">
        <v>0</v>
      </c>
      <c r="F51" s="495"/>
      <c r="G51" s="495">
        <v>0</v>
      </c>
      <c r="H51" s="495"/>
      <c r="I51" s="495">
        <f t="shared" si="2"/>
        <v>0</v>
      </c>
      <c r="J51" s="495"/>
      <c r="K51" s="495">
        <v>1190000</v>
      </c>
      <c r="L51" s="495"/>
      <c r="M51" s="495">
        <v>994109148313</v>
      </c>
      <c r="N51" s="495"/>
      <c r="O51" s="495">
        <v>-1099621484537</v>
      </c>
      <c r="P51" s="495"/>
      <c r="Q51" s="495">
        <f t="shared" si="1"/>
        <v>-105512336224</v>
      </c>
    </row>
    <row r="52" spans="1:17" ht="21.75" customHeight="1" x14ac:dyDescent="0.25">
      <c r="A52" s="165" t="s">
        <v>330</v>
      </c>
      <c r="B52" s="530"/>
      <c r="C52" s="435">
        <v>0</v>
      </c>
      <c r="D52" s="436"/>
      <c r="E52" s="495">
        <v>0</v>
      </c>
      <c r="F52" s="495"/>
      <c r="G52" s="495">
        <v>0</v>
      </c>
      <c r="H52" s="495"/>
      <c r="I52" s="495">
        <f t="shared" si="2"/>
        <v>0</v>
      </c>
      <c r="J52" s="495"/>
      <c r="K52" s="495">
        <v>2106816</v>
      </c>
      <c r="L52" s="495"/>
      <c r="M52" s="495">
        <v>1784375457747</v>
      </c>
      <c r="N52" s="495"/>
      <c r="O52" s="495">
        <v>-2001475200000</v>
      </c>
      <c r="P52" s="495"/>
      <c r="Q52" s="495">
        <f t="shared" si="1"/>
        <v>-217099742253</v>
      </c>
    </row>
    <row r="53" spans="1:17" ht="21.75" customHeight="1" x14ac:dyDescent="0.25">
      <c r="A53" s="165" t="s">
        <v>339</v>
      </c>
      <c r="B53" s="530"/>
      <c r="C53" s="435">
        <v>0</v>
      </c>
      <c r="D53" s="436"/>
      <c r="E53" s="495">
        <v>0</v>
      </c>
      <c r="F53" s="495"/>
      <c r="G53" s="495">
        <v>0</v>
      </c>
      <c r="H53" s="495"/>
      <c r="I53" s="495">
        <f t="shared" si="2"/>
        <v>0</v>
      </c>
      <c r="J53" s="495"/>
      <c r="K53" s="495">
        <v>880000</v>
      </c>
      <c r="L53" s="495"/>
      <c r="M53" s="495">
        <v>708223106230</v>
      </c>
      <c r="N53" s="495"/>
      <c r="O53" s="495">
        <v>-811651930265</v>
      </c>
      <c r="P53" s="495"/>
      <c r="Q53" s="495">
        <f t="shared" si="1"/>
        <v>-103428824035</v>
      </c>
    </row>
    <row r="54" spans="1:17" ht="21.75" customHeight="1" x14ac:dyDescent="0.25">
      <c r="A54" s="165" t="s">
        <v>178</v>
      </c>
      <c r="B54" s="530"/>
      <c r="C54" s="435">
        <v>0</v>
      </c>
      <c r="D54" s="436"/>
      <c r="E54" s="495">
        <v>0</v>
      </c>
      <c r="F54" s="495"/>
      <c r="G54" s="495">
        <v>0</v>
      </c>
      <c r="H54" s="495"/>
      <c r="I54" s="495">
        <f t="shared" si="2"/>
        <v>0</v>
      </c>
      <c r="J54" s="495"/>
      <c r="K54" s="495">
        <v>405429</v>
      </c>
      <c r="L54" s="495"/>
      <c r="M54" s="495">
        <v>405365515995</v>
      </c>
      <c r="N54" s="495"/>
      <c r="O54" s="495">
        <v>-408078073645</v>
      </c>
      <c r="P54" s="495"/>
      <c r="Q54" s="495">
        <f>O54+M54</f>
        <v>-2712557650</v>
      </c>
    </row>
    <row r="55" spans="1:17" ht="21.75" customHeight="1" x14ac:dyDescent="0.25">
      <c r="A55" s="165" t="s">
        <v>205</v>
      </c>
      <c r="B55" s="530"/>
      <c r="C55" s="435">
        <v>0</v>
      </c>
      <c r="D55" s="436"/>
      <c r="E55" s="495">
        <v>0</v>
      </c>
      <c r="F55" s="495"/>
      <c r="G55" s="495">
        <v>0</v>
      </c>
      <c r="H55" s="495"/>
      <c r="I55" s="495">
        <f t="shared" si="2"/>
        <v>0</v>
      </c>
      <c r="J55" s="495"/>
      <c r="K55" s="495">
        <v>104584</v>
      </c>
      <c r="L55" s="495"/>
      <c r="M55" s="495">
        <v>104567544150</v>
      </c>
      <c r="N55" s="495"/>
      <c r="O55" s="495">
        <v>-104565044150</v>
      </c>
      <c r="P55" s="495"/>
      <c r="Q55" s="495">
        <f t="shared" si="1"/>
        <v>2500000</v>
      </c>
    </row>
    <row r="56" spans="1:17" ht="21.75" customHeight="1" x14ac:dyDescent="0.25">
      <c r="A56" s="165" t="s">
        <v>176</v>
      </c>
      <c r="B56" s="530"/>
      <c r="C56" s="435">
        <v>0</v>
      </c>
      <c r="D56" s="436"/>
      <c r="E56" s="495">
        <v>0</v>
      </c>
      <c r="F56" s="495"/>
      <c r="G56" s="495">
        <v>0</v>
      </c>
      <c r="H56" s="495"/>
      <c r="I56" s="495">
        <f t="shared" si="2"/>
        <v>0</v>
      </c>
      <c r="J56" s="495"/>
      <c r="K56" s="495">
        <v>19037</v>
      </c>
      <c r="L56" s="495"/>
      <c r="M56" s="495">
        <v>19033549545</v>
      </c>
      <c r="N56" s="495"/>
      <c r="O56" s="495">
        <v>-18186556589</v>
      </c>
      <c r="P56" s="495"/>
      <c r="Q56" s="495">
        <f t="shared" si="1"/>
        <v>846992956</v>
      </c>
    </row>
    <row r="57" spans="1:17" ht="24.75" x14ac:dyDescent="0.25">
      <c r="A57" s="165" t="s">
        <v>262</v>
      </c>
      <c r="B57" s="530"/>
      <c r="C57" s="435">
        <v>0</v>
      </c>
      <c r="D57" s="436"/>
      <c r="E57" s="495">
        <v>0</v>
      </c>
      <c r="F57" s="495"/>
      <c r="G57" s="495">
        <v>0</v>
      </c>
      <c r="H57" s="495"/>
      <c r="I57" s="495">
        <f t="shared" si="2"/>
        <v>0</v>
      </c>
      <c r="J57" s="495"/>
      <c r="K57" s="495">
        <v>1000000</v>
      </c>
      <c r="L57" s="495"/>
      <c r="M57" s="495">
        <v>999980000000</v>
      </c>
      <c r="N57" s="495"/>
      <c r="O57" s="495">
        <v>-999818750000</v>
      </c>
      <c r="P57" s="495"/>
      <c r="Q57" s="495">
        <f t="shared" si="1"/>
        <v>161250000</v>
      </c>
    </row>
    <row r="58" spans="1:17" ht="24.75" x14ac:dyDescent="0.25">
      <c r="A58" s="165" t="s">
        <v>263</v>
      </c>
      <c r="B58" s="530"/>
      <c r="C58" s="435">
        <v>0</v>
      </c>
      <c r="D58" s="436"/>
      <c r="E58" s="495">
        <v>0</v>
      </c>
      <c r="F58" s="495"/>
      <c r="G58" s="495">
        <v>0</v>
      </c>
      <c r="H58" s="495"/>
      <c r="I58" s="495">
        <f t="shared" si="2"/>
        <v>0</v>
      </c>
      <c r="J58" s="495"/>
      <c r="K58" s="495">
        <v>5000</v>
      </c>
      <c r="L58" s="495"/>
      <c r="M58" s="495">
        <v>4749139063</v>
      </c>
      <c r="N58" s="495"/>
      <c r="O58" s="495">
        <v>-4999093750</v>
      </c>
      <c r="P58" s="495"/>
      <c r="Q58" s="495">
        <f t="shared" si="1"/>
        <v>-249954687</v>
      </c>
    </row>
    <row r="59" spans="1:17" ht="24.75" x14ac:dyDescent="0.25">
      <c r="A59" s="165" t="s">
        <v>261</v>
      </c>
      <c r="B59" s="600"/>
      <c r="C59" s="435">
        <v>0</v>
      </c>
      <c r="D59" s="436"/>
      <c r="E59" s="495">
        <v>0</v>
      </c>
      <c r="F59" s="495"/>
      <c r="G59" s="495">
        <v>0</v>
      </c>
      <c r="H59" s="495"/>
      <c r="I59" s="495">
        <f t="shared" si="2"/>
        <v>0</v>
      </c>
      <c r="J59" s="495"/>
      <c r="K59" s="495">
        <v>3000000</v>
      </c>
      <c r="L59" s="495"/>
      <c r="M59" s="495">
        <v>2353643927299</v>
      </c>
      <c r="N59" s="495"/>
      <c r="O59" s="495">
        <v>-2999456250000</v>
      </c>
      <c r="P59" s="495"/>
      <c r="Q59" s="495">
        <f t="shared" si="1"/>
        <v>-645812322701</v>
      </c>
    </row>
    <row r="60" spans="1:17" ht="24.75" x14ac:dyDescent="0.25">
      <c r="A60" s="165" t="s">
        <v>302</v>
      </c>
      <c r="B60" s="600"/>
      <c r="C60" s="435">
        <v>0</v>
      </c>
      <c r="D60" s="436"/>
      <c r="E60" s="495">
        <v>0</v>
      </c>
      <c r="F60" s="495"/>
      <c r="G60" s="495">
        <v>0</v>
      </c>
      <c r="H60" s="495"/>
      <c r="I60" s="495">
        <f t="shared" si="2"/>
        <v>0</v>
      </c>
      <c r="J60" s="495"/>
      <c r="K60" s="495">
        <v>5000000</v>
      </c>
      <c r="L60" s="495"/>
      <c r="M60" s="495">
        <v>4237860373570</v>
      </c>
      <c r="N60" s="495"/>
      <c r="O60" s="495">
        <v>-5000000000000</v>
      </c>
      <c r="P60" s="495"/>
      <c r="Q60" s="495">
        <f t="shared" si="1"/>
        <v>-762139626430</v>
      </c>
    </row>
    <row r="61" spans="1:17" ht="24.75" x14ac:dyDescent="0.25">
      <c r="A61" s="165" t="s">
        <v>301</v>
      </c>
      <c r="B61" s="600"/>
      <c r="C61" s="435">
        <v>0</v>
      </c>
      <c r="D61" s="436"/>
      <c r="E61" s="495">
        <v>0</v>
      </c>
      <c r="F61" s="495"/>
      <c r="G61" s="495">
        <v>0</v>
      </c>
      <c r="H61" s="495"/>
      <c r="I61" s="495">
        <f t="shared" si="2"/>
        <v>0</v>
      </c>
      <c r="J61" s="495"/>
      <c r="K61" s="495">
        <v>3010000</v>
      </c>
      <c r="L61" s="495"/>
      <c r="M61" s="495">
        <v>2338072072899</v>
      </c>
      <c r="N61" s="495"/>
      <c r="O61" s="495">
        <v>-2672155900000</v>
      </c>
      <c r="P61" s="495"/>
      <c r="Q61" s="495">
        <f t="shared" si="1"/>
        <v>-334083827101</v>
      </c>
    </row>
    <row r="62" spans="1:17" ht="27" thickBot="1" x14ac:dyDescent="0.3">
      <c r="A62" s="258" t="s">
        <v>31</v>
      </c>
      <c r="B62" s="189"/>
      <c r="C62" s="477"/>
      <c r="D62" s="478"/>
      <c r="E62" s="505">
        <f>SUM(E36:E58)</f>
        <v>4673956095587</v>
      </c>
      <c r="F62" s="506"/>
      <c r="G62" s="505">
        <f>SUM(G36:G61)</f>
        <v>-4989044703973</v>
      </c>
      <c r="H62" s="506"/>
      <c r="I62" s="507">
        <f>SUM(I36:I61)+108109295248</f>
        <v>-206979313138</v>
      </c>
      <c r="J62" s="508"/>
      <c r="K62" s="509"/>
      <c r="L62" s="508"/>
      <c r="M62" s="505">
        <f>SUM(M36:M61)</f>
        <v>22850997002122</v>
      </c>
      <c r="N62" s="508"/>
      <c r="O62" s="505">
        <f>SUM(O36:O61)</f>
        <v>-25670254666609</v>
      </c>
      <c r="P62" s="508"/>
      <c r="Q62" s="505">
        <v>-352767650112</v>
      </c>
    </row>
    <row r="63" spans="1:17" ht="19.5" thickTop="1" x14ac:dyDescent="0.25">
      <c r="I63" s="104"/>
      <c r="Q63" s="11"/>
    </row>
    <row r="64" spans="1:17" x14ac:dyDescent="0.25">
      <c r="Q64" s="11"/>
    </row>
    <row r="65" spans="7:17" ht="31.5" x14ac:dyDescent="0.25">
      <c r="G65" s="161"/>
      <c r="I65" s="490"/>
      <c r="K65" s="490"/>
      <c r="M65" s="102"/>
      <c r="O65" s="25"/>
      <c r="Q65" s="11"/>
    </row>
    <row r="66" spans="7:17" ht="31.5" x14ac:dyDescent="0.25">
      <c r="G66" s="161"/>
      <c r="I66" s="490"/>
      <c r="K66" s="490"/>
      <c r="M66" s="102"/>
      <c r="O66" s="9"/>
      <c r="Q66" s="11"/>
    </row>
    <row r="67" spans="7:17" ht="31.5" x14ac:dyDescent="0.25">
      <c r="G67" s="161"/>
      <c r="I67" s="490"/>
      <c r="K67" s="490"/>
      <c r="M67" s="102"/>
      <c r="O67" s="9"/>
      <c r="Q67" s="11"/>
    </row>
    <row r="68" spans="7:17" ht="31.5" x14ac:dyDescent="0.25">
      <c r="G68" s="161"/>
      <c r="I68" s="490"/>
      <c r="K68" s="490"/>
      <c r="M68" s="102"/>
      <c r="O68" s="9"/>
      <c r="Q68" s="11"/>
    </row>
    <row r="69" spans="7:17" ht="31.5" x14ac:dyDescent="0.25">
      <c r="G69" s="161"/>
      <c r="I69" s="490"/>
      <c r="K69" s="490"/>
      <c r="M69" s="102"/>
      <c r="O69" s="9"/>
      <c r="Q69" s="11"/>
    </row>
    <row r="70" spans="7:17" x14ac:dyDescent="0.25">
      <c r="G70" s="182"/>
      <c r="I70" s="102"/>
      <c r="O70" s="9"/>
      <c r="Q70" s="11"/>
    </row>
    <row r="71" spans="7:17" x14ac:dyDescent="0.25">
      <c r="G71" s="270"/>
      <c r="I71" s="270"/>
      <c r="O71" s="9"/>
      <c r="Q71" s="11"/>
    </row>
    <row r="72" spans="7:17" x14ac:dyDescent="0.25">
      <c r="O72" s="9"/>
      <c r="Q72" s="11"/>
    </row>
    <row r="73" spans="7:17" x14ac:dyDescent="0.25">
      <c r="Q73" s="11"/>
    </row>
    <row r="74" spans="7:17" x14ac:dyDescent="0.25">
      <c r="Q74" s="11"/>
    </row>
    <row r="75" spans="7:17" x14ac:dyDescent="0.25">
      <c r="Q75" s="11"/>
    </row>
  </sheetData>
  <autoFilter ref="A9:A62" xr:uid="{966ECF3D-0F28-45C2-9803-95DC8270C63B}"/>
  <mergeCells count="7">
    <mergeCell ref="C8:I8"/>
    <mergeCell ref="K8:Q8"/>
    <mergeCell ref="A1:Q1"/>
    <mergeCell ref="A2:Q2"/>
    <mergeCell ref="A3:Q3"/>
    <mergeCell ref="A4:Q4"/>
    <mergeCell ref="A6:F6"/>
  </mergeCells>
  <printOptions horizontalCentered="1"/>
  <pageMargins left="0.17" right="0.17" top="0.31496062992126" bottom="0.17" header="0.31496062992126" footer="0.17"/>
  <pageSetup paperSize="9" scale="60" firstPageNumber="11" fitToHeight="0" orientation="landscape" r:id="rId1"/>
  <headerFooter>
    <oddFooter>&amp;C&amp;"B Nazanin,Regular"&amp;20 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59999389629810485"/>
    <pageSetUpPr fitToPage="1"/>
  </sheetPr>
  <dimension ref="A1:XFC69"/>
  <sheetViews>
    <sheetView rightToLeft="1" view="pageBreakPreview" topLeftCell="A55" zoomScaleNormal="100" zoomScaleSheetLayoutView="100" workbookViewId="0">
      <selection activeCell="C9" sqref="C9"/>
    </sheetView>
  </sheetViews>
  <sheetFormatPr defaultColWidth="9.140625" defaultRowHeight="27.75" x14ac:dyDescent="0.25"/>
  <cols>
    <col min="1" max="1" width="40" style="30" bestFit="1" customWidth="1"/>
    <col min="2" max="2" width="0.5703125" style="412" customWidth="1"/>
    <col min="3" max="3" width="16.7109375" style="412" bestFit="1" customWidth="1"/>
    <col min="4" max="4" width="0.5703125" style="412" customWidth="1"/>
    <col min="5" max="5" width="28.140625" style="412" bestFit="1" customWidth="1"/>
    <col min="6" max="6" width="0.5703125" style="412" customWidth="1"/>
    <col min="7" max="7" width="27.7109375" style="412" bestFit="1" customWidth="1"/>
    <col min="8" max="8" width="0.7109375" style="412" customWidth="1"/>
    <col min="9" max="9" width="26.42578125" style="412" bestFit="1" customWidth="1"/>
    <col min="10" max="10" width="18.28515625" style="412" bestFit="1" customWidth="1"/>
    <col min="11" max="11" width="0.5703125" style="412" customWidth="1"/>
    <col min="12" max="12" width="28.140625" style="412" bestFit="1" customWidth="1"/>
    <col min="13" max="13" width="0.5703125" style="412" customWidth="1"/>
    <col min="14" max="14" width="27.42578125" style="412" bestFit="1" customWidth="1"/>
    <col min="15" max="15" width="0.5703125" style="412" customWidth="1"/>
    <col min="16" max="16" width="26.7109375" style="412" bestFit="1" customWidth="1"/>
    <col min="17" max="17" width="1" style="23" customWidth="1"/>
    <col min="18" max="18" width="28.7109375" style="404" bestFit="1" customWidth="1"/>
    <col min="19" max="19" width="27.7109375" style="229" bestFit="1" customWidth="1"/>
    <col min="20" max="21" width="1" style="23" customWidth="1"/>
    <col min="22" max="22" width="26.7109375" style="398" bestFit="1" customWidth="1"/>
    <col min="23" max="23" width="32.28515625" style="23" bestFit="1" customWidth="1"/>
    <col min="24" max="24" width="30.42578125" style="23" bestFit="1" customWidth="1"/>
    <col min="25" max="16384" width="9.140625" style="23"/>
  </cols>
  <sheetData>
    <row r="1" spans="1:25" ht="27.75" hidden="1" customHeight="1" thickBot="1" x14ac:dyDescent="0.3"/>
    <row r="2" spans="1:25" ht="22.15" customHeight="1" x14ac:dyDescent="0.25">
      <c r="A2" s="727" t="s">
        <v>385</v>
      </c>
      <c r="B2" s="727"/>
      <c r="C2" s="727"/>
      <c r="D2" s="727"/>
      <c r="E2" s="727"/>
      <c r="F2" s="727"/>
      <c r="G2" s="727"/>
      <c r="H2" s="727"/>
      <c r="I2" s="727"/>
      <c r="J2" s="727"/>
      <c r="K2" s="727"/>
      <c r="L2" s="727"/>
      <c r="M2" s="727"/>
      <c r="N2" s="727"/>
      <c r="O2" s="727"/>
      <c r="P2" s="727"/>
    </row>
    <row r="3" spans="1:25" ht="22.15" customHeight="1" x14ac:dyDescent="0.25">
      <c r="A3" s="727" t="s">
        <v>22</v>
      </c>
      <c r="B3" s="727"/>
      <c r="C3" s="727"/>
      <c r="D3" s="727"/>
      <c r="E3" s="727"/>
      <c r="F3" s="727"/>
      <c r="G3" s="727"/>
      <c r="H3" s="727"/>
      <c r="I3" s="727"/>
      <c r="J3" s="727"/>
      <c r="K3" s="727"/>
      <c r="L3" s="727"/>
      <c r="M3" s="727"/>
      <c r="N3" s="727"/>
      <c r="O3" s="727"/>
      <c r="P3" s="727"/>
    </row>
    <row r="4" spans="1:25" ht="22.15" customHeight="1" x14ac:dyDescent="0.25">
      <c r="A4" s="727" t="str">
        <f>تنظیم!A1</f>
        <v>برای ماه منتهی به 1404/11/30</v>
      </c>
      <c r="B4" s="727"/>
      <c r="C4" s="727"/>
      <c r="D4" s="727"/>
      <c r="E4" s="727"/>
      <c r="F4" s="727"/>
      <c r="G4" s="727"/>
      <c r="H4" s="727"/>
      <c r="I4" s="727"/>
      <c r="J4" s="727"/>
      <c r="K4" s="727"/>
      <c r="L4" s="727"/>
      <c r="M4" s="727"/>
      <c r="N4" s="727"/>
      <c r="O4" s="727"/>
      <c r="P4" s="727"/>
    </row>
    <row r="5" spans="1:25" ht="3.75" customHeight="1" x14ac:dyDescent="0.25">
      <c r="A5" s="723"/>
      <c r="B5" s="723"/>
      <c r="C5" s="723"/>
      <c r="D5" s="723"/>
      <c r="E5" s="723"/>
      <c r="F5" s="723"/>
      <c r="G5" s="723"/>
      <c r="H5" s="723"/>
      <c r="I5" s="723"/>
      <c r="J5" s="723"/>
      <c r="K5" s="723"/>
      <c r="L5" s="723"/>
      <c r="M5" s="723"/>
      <c r="N5" s="723"/>
      <c r="O5" s="723"/>
      <c r="P5" s="723"/>
    </row>
    <row r="6" spans="1:25" s="263" customFormat="1" ht="22.15" customHeight="1" x14ac:dyDescent="0.25">
      <c r="A6" s="712" t="s">
        <v>246</v>
      </c>
      <c r="B6" s="712"/>
      <c r="C6" s="712"/>
      <c r="D6" s="712"/>
      <c r="E6" s="712"/>
      <c r="F6" s="712"/>
      <c r="G6" s="712"/>
      <c r="H6" s="712"/>
      <c r="I6" s="712"/>
      <c r="J6" s="712"/>
      <c r="K6" s="712"/>
      <c r="L6" s="712"/>
      <c r="M6" s="712"/>
      <c r="N6" s="712"/>
      <c r="O6" s="712"/>
      <c r="P6" s="712"/>
      <c r="R6" s="404"/>
      <c r="S6" s="229"/>
      <c r="V6" s="398"/>
    </row>
    <row r="7" spans="1:25" ht="3.75" customHeight="1" x14ac:dyDescent="0.25">
      <c r="A7" s="157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8" spans="1:25" ht="28.5" thickBot="1" x14ac:dyDescent="0.3">
      <c r="A8" s="735" t="s">
        <v>36</v>
      </c>
      <c r="C8" s="715" t="s">
        <v>406</v>
      </c>
      <c r="D8" s="715"/>
      <c r="E8" s="715"/>
      <c r="F8" s="715"/>
      <c r="G8" s="715"/>
      <c r="H8" s="715"/>
      <c r="I8" s="715"/>
      <c r="J8" s="715" t="str">
        <f>تنظیم!A4</f>
        <v>از ابتدای سال مالی تا پایان بهمن ماه 1404</v>
      </c>
      <c r="K8" s="715"/>
      <c r="L8" s="715"/>
      <c r="M8" s="715"/>
      <c r="N8" s="715"/>
      <c r="O8" s="715"/>
      <c r="P8" s="715"/>
    </row>
    <row r="9" spans="1:25" ht="37.5" customHeight="1" thickBot="1" x14ac:dyDescent="0.3">
      <c r="A9" s="736" t="s">
        <v>0</v>
      </c>
      <c r="C9" s="531" t="s">
        <v>2</v>
      </c>
      <c r="E9" s="531" t="s">
        <v>4</v>
      </c>
      <c r="G9" s="531" t="s">
        <v>27</v>
      </c>
      <c r="I9" s="533" t="s">
        <v>111</v>
      </c>
      <c r="J9" s="531" t="s">
        <v>2</v>
      </c>
      <c r="L9" s="531" t="s">
        <v>4</v>
      </c>
      <c r="N9" s="531" t="s">
        <v>27</v>
      </c>
      <c r="P9" s="533" t="s">
        <v>111</v>
      </c>
      <c r="W9" s="733" t="s">
        <v>37</v>
      </c>
      <c r="X9" s="734"/>
    </row>
    <row r="10" spans="1:25" ht="21" customHeight="1" x14ac:dyDescent="0.25">
      <c r="A10" s="532"/>
      <c r="C10" s="528"/>
      <c r="E10" s="3" t="s">
        <v>38</v>
      </c>
      <c r="G10" s="3" t="s">
        <v>38</v>
      </c>
      <c r="I10" s="4" t="s">
        <v>38</v>
      </c>
      <c r="J10" s="3"/>
      <c r="L10" s="3" t="s">
        <v>38</v>
      </c>
      <c r="N10" s="3" t="s">
        <v>38</v>
      </c>
      <c r="P10" s="4" t="s">
        <v>38</v>
      </c>
      <c r="W10" s="376">
        <f>SUM(P11:P44,P47:P61)</f>
        <v>-145889721352</v>
      </c>
      <c r="X10" s="377">
        <f>SUM(I11:I44,I47:I61)</f>
        <v>-31638018195228</v>
      </c>
    </row>
    <row r="11" spans="1:25" ht="20.25" customHeight="1" x14ac:dyDescent="0.25">
      <c r="A11" s="165" t="s">
        <v>358</v>
      </c>
      <c r="B11" s="529"/>
      <c r="C11" s="510">
        <v>61417925</v>
      </c>
      <c r="D11" s="511"/>
      <c r="E11" s="510">
        <v>272415945045</v>
      </c>
      <c r="F11" s="511"/>
      <c r="G11" s="510">
        <v>-185876651541</v>
      </c>
      <c r="H11" s="137"/>
      <c r="I11" s="510">
        <f>E11+G11</f>
        <v>86539293504</v>
      </c>
      <c r="J11" s="510">
        <v>61417925</v>
      </c>
      <c r="K11" s="511"/>
      <c r="L11" s="510">
        <v>272415945045</v>
      </c>
      <c r="M11" s="511"/>
      <c r="N11" s="510">
        <v>-217358036575</v>
      </c>
      <c r="O11" s="512"/>
      <c r="P11" s="510">
        <f>L11+N11</f>
        <v>55057908470</v>
      </c>
      <c r="V11" s="399"/>
      <c r="W11" s="376">
        <f>'سرمایه‌گذاری در سهام'!O68</f>
        <v>204498093703</v>
      </c>
      <c r="X11" s="377">
        <f>'سرمایه‌گذاری در سهام'!E68</f>
        <v>-249188305719</v>
      </c>
    </row>
    <row r="12" spans="1:25" ht="20.25" customHeight="1" thickBot="1" x14ac:dyDescent="0.3">
      <c r="A12" s="165" t="s">
        <v>120</v>
      </c>
      <c r="B12" s="529"/>
      <c r="C12" s="510">
        <v>4158718</v>
      </c>
      <c r="D12" s="511"/>
      <c r="E12" s="510">
        <v>26244992258</v>
      </c>
      <c r="F12" s="511"/>
      <c r="G12" s="510">
        <v>-24057909570</v>
      </c>
      <c r="H12" s="137"/>
      <c r="I12" s="510">
        <f t="shared" ref="I12:I35" si="0">E12+G12</f>
        <v>2187082688</v>
      </c>
      <c r="J12" s="510">
        <v>4158718</v>
      </c>
      <c r="K12" s="511"/>
      <c r="L12" s="510">
        <v>26244992258</v>
      </c>
      <c r="M12" s="511"/>
      <c r="N12" s="510">
        <v>-16299991434</v>
      </c>
      <c r="O12" s="512"/>
      <c r="P12" s="510">
        <f t="shared" ref="P12:P35" si="1">L12+N12</f>
        <v>9945000824</v>
      </c>
      <c r="V12" s="399"/>
      <c r="W12" s="376"/>
      <c r="X12" s="377"/>
      <c r="Y12" s="119"/>
    </row>
    <row r="13" spans="1:25" ht="20.25" customHeight="1" thickBot="1" x14ac:dyDescent="0.3">
      <c r="A13" s="165" t="s">
        <v>89</v>
      </c>
      <c r="B13" s="529"/>
      <c r="C13" s="510">
        <v>52541227</v>
      </c>
      <c r="D13" s="511"/>
      <c r="E13" s="510">
        <v>285178905734</v>
      </c>
      <c r="F13" s="511"/>
      <c r="G13" s="510">
        <v>-311767798225</v>
      </c>
      <c r="H13" s="137"/>
      <c r="I13" s="510">
        <f t="shared" si="0"/>
        <v>-26588892491</v>
      </c>
      <c r="J13" s="510">
        <v>52541227</v>
      </c>
      <c r="K13" s="511"/>
      <c r="L13" s="510">
        <v>285178905734</v>
      </c>
      <c r="M13" s="511"/>
      <c r="N13" s="510">
        <v>-234406942824</v>
      </c>
      <c r="O13" s="512"/>
      <c r="P13" s="510">
        <f t="shared" si="1"/>
        <v>50771962910</v>
      </c>
      <c r="V13" s="399"/>
      <c r="W13" s="378">
        <f>W10-W11</f>
        <v>-350387815055</v>
      </c>
      <c r="X13" s="379">
        <f>X10-X11</f>
        <v>-31388829889509</v>
      </c>
    </row>
    <row r="14" spans="1:25" ht="20.25" customHeight="1" x14ac:dyDescent="0.25">
      <c r="A14" s="165" t="s">
        <v>59</v>
      </c>
      <c r="B14" s="529"/>
      <c r="C14" s="510">
        <v>109591</v>
      </c>
      <c r="D14" s="511"/>
      <c r="E14" s="510">
        <v>233908046</v>
      </c>
      <c r="F14" s="511"/>
      <c r="G14" s="510">
        <v>-325252889</v>
      </c>
      <c r="H14" s="137"/>
      <c r="I14" s="510">
        <f t="shared" si="0"/>
        <v>-91344843</v>
      </c>
      <c r="J14" s="510">
        <v>109591</v>
      </c>
      <c r="K14" s="511"/>
      <c r="L14" s="510">
        <v>233908046</v>
      </c>
      <c r="M14" s="511"/>
      <c r="N14" s="510">
        <v>-252230193</v>
      </c>
      <c r="O14" s="512"/>
      <c r="P14" s="510">
        <f t="shared" si="1"/>
        <v>-18322147</v>
      </c>
      <c r="V14" s="399"/>
      <c r="W14" s="380"/>
      <c r="X14" s="381"/>
    </row>
    <row r="15" spans="1:25" ht="20.25" customHeight="1" x14ac:dyDescent="0.25">
      <c r="A15" s="165" t="s">
        <v>134</v>
      </c>
      <c r="B15" s="529"/>
      <c r="C15" s="510">
        <v>650917</v>
      </c>
      <c r="D15" s="511"/>
      <c r="E15" s="510">
        <v>11070475954</v>
      </c>
      <c r="F15" s="511"/>
      <c r="G15" s="510">
        <v>-16056711332</v>
      </c>
      <c r="H15" s="137"/>
      <c r="I15" s="510">
        <f t="shared" si="0"/>
        <v>-4986235378</v>
      </c>
      <c r="J15" s="510">
        <v>650917</v>
      </c>
      <c r="K15" s="511"/>
      <c r="L15" s="510">
        <v>11070475954</v>
      </c>
      <c r="M15" s="511"/>
      <c r="N15" s="510">
        <v>-33878565129</v>
      </c>
      <c r="O15" s="512"/>
      <c r="P15" s="510">
        <f t="shared" si="1"/>
        <v>-22808089175</v>
      </c>
      <c r="V15" s="399"/>
      <c r="W15" s="380"/>
      <c r="X15" s="266"/>
    </row>
    <row r="16" spans="1:25" ht="20.25" customHeight="1" x14ac:dyDescent="0.25">
      <c r="A16" s="165" t="s">
        <v>136</v>
      </c>
      <c r="B16" s="529"/>
      <c r="C16" s="510">
        <v>10600000</v>
      </c>
      <c r="D16" s="511"/>
      <c r="E16" s="510">
        <v>93610751800</v>
      </c>
      <c r="F16" s="511"/>
      <c r="G16" s="510">
        <v>-96555809160</v>
      </c>
      <c r="H16" s="137"/>
      <c r="I16" s="510">
        <f>E16+G16</f>
        <v>-2945057360</v>
      </c>
      <c r="J16" s="510">
        <v>10600000</v>
      </c>
      <c r="K16" s="511"/>
      <c r="L16" s="510">
        <v>93610751800</v>
      </c>
      <c r="M16" s="511"/>
      <c r="N16" s="510">
        <v>-57110160600</v>
      </c>
      <c r="O16" s="512"/>
      <c r="P16" s="510">
        <f t="shared" si="1"/>
        <v>36500591200</v>
      </c>
      <c r="V16" s="399"/>
      <c r="W16" s="120"/>
    </row>
    <row r="17" spans="1:23" ht="20.25" customHeight="1" x14ac:dyDescent="0.25">
      <c r="A17" s="165" t="s">
        <v>355</v>
      </c>
      <c r="B17" s="529"/>
      <c r="C17" s="510">
        <v>1952751</v>
      </c>
      <c r="D17" s="511"/>
      <c r="E17" s="510">
        <v>30304943511</v>
      </c>
      <c r="F17" s="511"/>
      <c r="G17" s="510">
        <v>-29026090396</v>
      </c>
      <c r="H17" s="137"/>
      <c r="I17" s="510">
        <f t="shared" si="0"/>
        <v>1278853115</v>
      </c>
      <c r="J17" s="510">
        <v>1952751</v>
      </c>
      <c r="K17" s="511"/>
      <c r="L17" s="510">
        <v>30304943511</v>
      </c>
      <c r="M17" s="511"/>
      <c r="N17" s="510">
        <v>-11964505377</v>
      </c>
      <c r="O17" s="512"/>
      <c r="P17" s="510">
        <f t="shared" si="1"/>
        <v>18340438134</v>
      </c>
      <c r="V17" s="399"/>
      <c r="W17" s="120"/>
    </row>
    <row r="18" spans="1:23" ht="20.25" customHeight="1" x14ac:dyDescent="0.25">
      <c r="A18" s="165" t="s">
        <v>61</v>
      </c>
      <c r="B18" s="529"/>
      <c r="C18" s="510">
        <v>2109921</v>
      </c>
      <c r="D18" s="511"/>
      <c r="E18" s="510">
        <v>5267526057</v>
      </c>
      <c r="F18" s="511"/>
      <c r="G18" s="510">
        <v>-6343642271</v>
      </c>
      <c r="H18" s="137"/>
      <c r="I18" s="510">
        <f>E18+G18</f>
        <v>-1076116214</v>
      </c>
      <c r="J18" s="510">
        <v>2109921</v>
      </c>
      <c r="K18" s="511"/>
      <c r="L18" s="510">
        <v>5267526057</v>
      </c>
      <c r="M18" s="511"/>
      <c r="N18" s="510">
        <v>-5459418999</v>
      </c>
      <c r="O18" s="512"/>
      <c r="P18" s="510">
        <f t="shared" si="1"/>
        <v>-191892942</v>
      </c>
      <c r="V18" s="399"/>
      <c r="W18" s="120"/>
    </row>
    <row r="19" spans="1:23" ht="20.25" customHeight="1" x14ac:dyDescent="0.25">
      <c r="A19" s="165" t="s">
        <v>91</v>
      </c>
      <c r="B19" s="529"/>
      <c r="C19" s="510">
        <v>552672</v>
      </c>
      <c r="D19" s="511"/>
      <c r="E19" s="510">
        <v>1436259195</v>
      </c>
      <c r="F19" s="511"/>
      <c r="G19" s="510">
        <v>-2060338219</v>
      </c>
      <c r="H19" s="137"/>
      <c r="I19" s="510">
        <f t="shared" si="0"/>
        <v>-624079024</v>
      </c>
      <c r="J19" s="510">
        <v>552672</v>
      </c>
      <c r="K19" s="511"/>
      <c r="L19" s="510">
        <v>1436259195</v>
      </c>
      <c r="M19" s="511"/>
      <c r="N19" s="510">
        <v>-1966793293</v>
      </c>
      <c r="O19" s="512"/>
      <c r="P19" s="510">
        <f t="shared" si="1"/>
        <v>-530534098</v>
      </c>
      <c r="V19" s="399"/>
      <c r="W19" s="120"/>
    </row>
    <row r="20" spans="1:23" ht="20.25" customHeight="1" x14ac:dyDescent="0.25">
      <c r="A20" s="165" t="s">
        <v>347</v>
      </c>
      <c r="B20" s="529"/>
      <c r="C20" s="510">
        <v>2278579</v>
      </c>
      <c r="D20" s="511"/>
      <c r="E20" s="510">
        <v>12118775532</v>
      </c>
      <c r="F20" s="511"/>
      <c r="G20" s="510">
        <v>-10920463772</v>
      </c>
      <c r="H20" s="137"/>
      <c r="I20" s="510">
        <f t="shared" si="0"/>
        <v>1198311760</v>
      </c>
      <c r="J20" s="510">
        <v>2278579</v>
      </c>
      <c r="K20" s="511"/>
      <c r="L20" s="510">
        <v>12118775532</v>
      </c>
      <c r="M20" s="511"/>
      <c r="N20" s="510">
        <v>-3905484406</v>
      </c>
      <c r="O20" s="512"/>
      <c r="P20" s="510">
        <f t="shared" si="1"/>
        <v>8213291126</v>
      </c>
      <c r="V20" s="399"/>
      <c r="W20" s="120"/>
    </row>
    <row r="21" spans="1:23" ht="20.25" customHeight="1" x14ac:dyDescent="0.25">
      <c r="A21" s="165" t="s">
        <v>133</v>
      </c>
      <c r="B21" s="529"/>
      <c r="C21" s="510">
        <v>63301</v>
      </c>
      <c r="D21" s="511"/>
      <c r="E21" s="510">
        <v>287237827</v>
      </c>
      <c r="F21" s="511"/>
      <c r="G21" s="510">
        <v>-374985749</v>
      </c>
      <c r="H21" s="137"/>
      <c r="I21" s="510">
        <f>E21+G21</f>
        <v>-87747922</v>
      </c>
      <c r="J21" s="510">
        <v>63301</v>
      </c>
      <c r="K21" s="511"/>
      <c r="L21" s="510">
        <v>287237827</v>
      </c>
      <c r="M21" s="511"/>
      <c r="N21" s="510">
        <v>-252326679</v>
      </c>
      <c r="O21" s="512"/>
      <c r="P21" s="510">
        <f t="shared" si="1"/>
        <v>34911148</v>
      </c>
      <c r="V21" s="399"/>
      <c r="W21" s="120"/>
    </row>
    <row r="22" spans="1:23" ht="20.25" customHeight="1" x14ac:dyDescent="0.25">
      <c r="A22" s="165" t="s">
        <v>88</v>
      </c>
      <c r="B22" s="529"/>
      <c r="C22" s="510">
        <v>2980000</v>
      </c>
      <c r="D22" s="511"/>
      <c r="E22" s="510">
        <v>23951413260</v>
      </c>
      <c r="F22" s="511"/>
      <c r="G22" s="510">
        <v>-27351922550</v>
      </c>
      <c r="H22" s="137"/>
      <c r="I22" s="510">
        <f t="shared" si="0"/>
        <v>-3400509290</v>
      </c>
      <c r="J22" s="510">
        <v>2980000</v>
      </c>
      <c r="K22" s="511"/>
      <c r="L22" s="510">
        <v>23951413260</v>
      </c>
      <c r="M22" s="511"/>
      <c r="N22" s="510">
        <v>-17358896340</v>
      </c>
      <c r="O22" s="512"/>
      <c r="P22" s="510">
        <f t="shared" si="1"/>
        <v>6592516920</v>
      </c>
      <c r="V22" s="399"/>
      <c r="W22" s="120"/>
    </row>
    <row r="23" spans="1:23" ht="20.25" customHeight="1" x14ac:dyDescent="0.25">
      <c r="A23" s="165" t="s">
        <v>60</v>
      </c>
      <c r="B23" s="529"/>
      <c r="C23" s="510">
        <v>4602957</v>
      </c>
      <c r="D23" s="511"/>
      <c r="E23" s="510">
        <v>21169788419</v>
      </c>
      <c r="F23" s="511"/>
      <c r="G23" s="510">
        <v>-24846526214</v>
      </c>
      <c r="H23" s="137"/>
      <c r="I23" s="510">
        <f t="shared" si="0"/>
        <v>-3676737795</v>
      </c>
      <c r="J23" s="510">
        <v>4602957</v>
      </c>
      <c r="K23" s="511"/>
      <c r="L23" s="510">
        <v>21169788419</v>
      </c>
      <c r="M23" s="511"/>
      <c r="N23" s="510">
        <v>-17208716535</v>
      </c>
      <c r="O23" s="512"/>
      <c r="P23" s="510">
        <f t="shared" si="1"/>
        <v>3961071884</v>
      </c>
      <c r="V23" s="399"/>
      <c r="W23" s="120"/>
    </row>
    <row r="24" spans="1:23" ht="20.25" customHeight="1" x14ac:dyDescent="0.25">
      <c r="A24" s="165" t="s">
        <v>118</v>
      </c>
      <c r="B24" s="529"/>
      <c r="C24" s="510">
        <v>3000000</v>
      </c>
      <c r="D24" s="511"/>
      <c r="E24" s="510">
        <v>19974395100</v>
      </c>
      <c r="F24" s="511"/>
      <c r="G24" s="510">
        <v>-38163369394</v>
      </c>
      <c r="H24" s="137"/>
      <c r="I24" s="510">
        <f t="shared" si="0"/>
        <v>-18188974294</v>
      </c>
      <c r="J24" s="510">
        <v>3000000</v>
      </c>
      <c r="K24" s="511"/>
      <c r="L24" s="510">
        <v>19974395100</v>
      </c>
      <c r="M24" s="511"/>
      <c r="N24" s="510">
        <v>-15447536996</v>
      </c>
      <c r="O24" s="512"/>
      <c r="P24" s="510">
        <f t="shared" si="1"/>
        <v>4526858104</v>
      </c>
      <c r="V24" s="399"/>
      <c r="W24" s="120"/>
    </row>
    <row r="25" spans="1:23" ht="20.25" customHeight="1" x14ac:dyDescent="0.25">
      <c r="A25" s="165" t="s">
        <v>125</v>
      </c>
      <c r="B25" s="529"/>
      <c r="C25" s="510">
        <v>57948007</v>
      </c>
      <c r="D25" s="511"/>
      <c r="E25" s="510">
        <v>104535125270</v>
      </c>
      <c r="F25" s="511"/>
      <c r="G25" s="510">
        <v>-110825940053</v>
      </c>
      <c r="H25" s="137"/>
      <c r="I25" s="510">
        <f t="shared" si="0"/>
        <v>-6290814783</v>
      </c>
      <c r="J25" s="510">
        <v>57948007</v>
      </c>
      <c r="K25" s="511"/>
      <c r="L25" s="510">
        <v>104535125270</v>
      </c>
      <c r="M25" s="511"/>
      <c r="N25" s="510">
        <v>-89630604635</v>
      </c>
      <c r="O25" s="512"/>
      <c r="P25" s="510">
        <f t="shared" si="1"/>
        <v>14904520635</v>
      </c>
      <c r="V25" s="399"/>
      <c r="W25" s="120"/>
    </row>
    <row r="26" spans="1:23" ht="20.25" customHeight="1" x14ac:dyDescent="0.25">
      <c r="A26" s="165" t="s">
        <v>359</v>
      </c>
      <c r="B26" s="529"/>
      <c r="C26" s="510">
        <v>10000000</v>
      </c>
      <c r="D26" s="511"/>
      <c r="E26" s="510">
        <v>34273005800</v>
      </c>
      <c r="F26" s="511"/>
      <c r="G26" s="510">
        <v>-45803183200</v>
      </c>
      <c r="H26" s="137"/>
      <c r="I26" s="510">
        <f t="shared" si="0"/>
        <v>-11530177400</v>
      </c>
      <c r="J26" s="510">
        <v>10000000</v>
      </c>
      <c r="K26" s="511"/>
      <c r="L26" s="510">
        <v>34273005800</v>
      </c>
      <c r="M26" s="511"/>
      <c r="N26" s="510">
        <v>-30818886400</v>
      </c>
      <c r="O26" s="512"/>
      <c r="P26" s="510">
        <f t="shared" si="1"/>
        <v>3454119400</v>
      </c>
      <c r="V26" s="399"/>
      <c r="W26" s="120"/>
    </row>
    <row r="27" spans="1:23" ht="20.25" customHeight="1" x14ac:dyDescent="0.25">
      <c r="A27" s="165" t="s">
        <v>135</v>
      </c>
      <c r="B27" s="529"/>
      <c r="C27" s="510">
        <v>3923635</v>
      </c>
      <c r="D27" s="511"/>
      <c r="E27" s="510">
        <v>15246183560</v>
      </c>
      <c r="F27" s="511"/>
      <c r="G27" s="510">
        <v>-18676185531</v>
      </c>
      <c r="H27" s="137"/>
      <c r="I27" s="510">
        <f t="shared" si="0"/>
        <v>-3430001971</v>
      </c>
      <c r="J27" s="510">
        <v>3923635</v>
      </c>
      <c r="K27" s="511"/>
      <c r="L27" s="510">
        <v>15246183560</v>
      </c>
      <c r="M27" s="511"/>
      <c r="N27" s="510">
        <v>-9341193045</v>
      </c>
      <c r="O27" s="512"/>
      <c r="P27" s="510">
        <f>L27+N27</f>
        <v>5904990515</v>
      </c>
      <c r="V27" s="399"/>
      <c r="W27" s="120"/>
    </row>
    <row r="28" spans="1:23" ht="20.25" customHeight="1" x14ac:dyDescent="0.25">
      <c r="A28" s="165" t="s">
        <v>168</v>
      </c>
      <c r="B28" s="529"/>
      <c r="C28" s="510">
        <v>119331464</v>
      </c>
      <c r="D28" s="511"/>
      <c r="E28" s="510">
        <v>822942770893</v>
      </c>
      <c r="F28" s="511"/>
      <c r="G28" s="510">
        <v>-1055938956694</v>
      </c>
      <c r="H28" s="137"/>
      <c r="I28" s="510">
        <f t="shared" si="0"/>
        <v>-232996185801</v>
      </c>
      <c r="J28" s="510">
        <v>119331464</v>
      </c>
      <c r="K28" s="511"/>
      <c r="L28" s="510">
        <v>822942770893</v>
      </c>
      <c r="M28" s="511"/>
      <c r="N28" s="510">
        <v>-828367020778</v>
      </c>
      <c r="O28" s="512"/>
      <c r="P28" s="510">
        <f t="shared" si="1"/>
        <v>-5424249885</v>
      </c>
      <c r="Q28" s="200"/>
      <c r="T28" s="200"/>
      <c r="U28" s="200"/>
      <c r="V28" s="399"/>
      <c r="W28" s="120"/>
    </row>
    <row r="29" spans="1:23" ht="20.25" customHeight="1" x14ac:dyDescent="0.25">
      <c r="A29" s="165" t="s">
        <v>139</v>
      </c>
      <c r="B29" s="529"/>
      <c r="C29" s="510">
        <v>62685</v>
      </c>
      <c r="D29" s="511"/>
      <c r="E29" s="510">
        <v>2429176177</v>
      </c>
      <c r="F29" s="511"/>
      <c r="G29" s="510">
        <v>-2517232211</v>
      </c>
      <c r="H29" s="137"/>
      <c r="I29" s="510">
        <f t="shared" si="0"/>
        <v>-88056034</v>
      </c>
      <c r="J29" s="510">
        <v>62685</v>
      </c>
      <c r="K29" s="511"/>
      <c r="L29" s="510">
        <v>2429176177</v>
      </c>
      <c r="M29" s="511"/>
      <c r="N29" s="510">
        <v>-1580042475</v>
      </c>
      <c r="O29" s="512"/>
      <c r="P29" s="510">
        <f t="shared" si="1"/>
        <v>849133702</v>
      </c>
      <c r="V29" s="399"/>
      <c r="W29" s="120"/>
    </row>
    <row r="30" spans="1:23" ht="20.25" customHeight="1" x14ac:dyDescent="0.25">
      <c r="A30" s="165" t="s">
        <v>203</v>
      </c>
      <c r="B30" s="529"/>
      <c r="C30" s="510">
        <v>79163</v>
      </c>
      <c r="D30" s="511"/>
      <c r="E30" s="510">
        <v>15670152956</v>
      </c>
      <c r="F30" s="511"/>
      <c r="G30" s="510">
        <v>-18114662255</v>
      </c>
      <c r="H30" s="137"/>
      <c r="I30" s="510">
        <f t="shared" si="0"/>
        <v>-2444509299</v>
      </c>
      <c r="J30" s="510">
        <v>79163</v>
      </c>
      <c r="K30" s="511"/>
      <c r="L30" s="510">
        <v>15670152956</v>
      </c>
      <c r="M30" s="511"/>
      <c r="N30" s="510">
        <v>-12914927782</v>
      </c>
      <c r="O30" s="512"/>
      <c r="P30" s="510">
        <f t="shared" si="1"/>
        <v>2755225174</v>
      </c>
      <c r="V30" s="399"/>
      <c r="W30" s="120"/>
    </row>
    <row r="31" spans="1:23" ht="20.25" customHeight="1" x14ac:dyDescent="0.25">
      <c r="A31" s="165" t="s">
        <v>224</v>
      </c>
      <c r="B31" s="529"/>
      <c r="C31" s="510">
        <v>1956189</v>
      </c>
      <c r="D31" s="511"/>
      <c r="E31" s="510">
        <v>7063545211</v>
      </c>
      <c r="F31" s="511"/>
      <c r="G31" s="510">
        <v>-9346240778</v>
      </c>
      <c r="H31" s="137"/>
      <c r="I31" s="510">
        <f t="shared" si="0"/>
        <v>-2282695567</v>
      </c>
      <c r="J31" s="510">
        <v>1956189</v>
      </c>
      <c r="K31" s="511"/>
      <c r="L31" s="510">
        <v>7063545211</v>
      </c>
      <c r="M31" s="511"/>
      <c r="N31" s="510">
        <v>-7689043302</v>
      </c>
      <c r="O31" s="512"/>
      <c r="P31" s="510">
        <f t="shared" si="1"/>
        <v>-625498091</v>
      </c>
      <c r="V31" s="399"/>
      <c r="W31" s="120"/>
    </row>
    <row r="32" spans="1:23" ht="20.25" customHeight="1" x14ac:dyDescent="0.25">
      <c r="A32" s="165" t="s">
        <v>85</v>
      </c>
      <c r="B32" s="529"/>
      <c r="C32" s="510">
        <v>1141131</v>
      </c>
      <c r="D32" s="511"/>
      <c r="E32" s="510">
        <v>1624864932</v>
      </c>
      <c r="F32" s="511"/>
      <c r="G32" s="510">
        <v>-1777726790</v>
      </c>
      <c r="H32" s="137"/>
      <c r="I32" s="510">
        <f t="shared" si="0"/>
        <v>-152861858</v>
      </c>
      <c r="J32" s="510">
        <v>1141131</v>
      </c>
      <c r="K32" s="511"/>
      <c r="L32" s="510">
        <v>1624864932</v>
      </c>
      <c r="M32" s="511"/>
      <c r="N32" s="510">
        <v>-1433807365</v>
      </c>
      <c r="O32" s="512"/>
      <c r="P32" s="510">
        <f t="shared" si="1"/>
        <v>191057567</v>
      </c>
      <c r="V32" s="399"/>
      <c r="W32" s="120"/>
    </row>
    <row r="33" spans="1:24" s="412" customFormat="1" ht="20.25" customHeight="1" x14ac:dyDescent="0.25">
      <c r="A33" s="165" t="s">
        <v>103</v>
      </c>
      <c r="B33" s="529"/>
      <c r="C33" s="510">
        <v>4553415</v>
      </c>
      <c r="D33" s="511"/>
      <c r="E33" s="510">
        <v>20155766492</v>
      </c>
      <c r="F33" s="511"/>
      <c r="G33" s="510">
        <v>-21217547511</v>
      </c>
      <c r="H33" s="137"/>
      <c r="I33" s="510">
        <f t="shared" si="0"/>
        <v>-1061781019</v>
      </c>
      <c r="J33" s="510">
        <v>4553415</v>
      </c>
      <c r="K33" s="511"/>
      <c r="L33" s="510">
        <v>20155766492</v>
      </c>
      <c r="M33" s="511"/>
      <c r="N33" s="510">
        <v>-24034770779</v>
      </c>
      <c r="O33" s="512"/>
      <c r="P33" s="510">
        <f t="shared" si="1"/>
        <v>-3879004287</v>
      </c>
      <c r="R33" s="404"/>
      <c r="S33" s="229"/>
      <c r="V33" s="399"/>
      <c r="W33" s="120"/>
    </row>
    <row r="34" spans="1:24" s="412" customFormat="1" ht="20.25" customHeight="1" x14ac:dyDescent="0.25">
      <c r="A34" s="165" t="s">
        <v>138</v>
      </c>
      <c r="B34" s="529"/>
      <c r="C34" s="510">
        <v>25000</v>
      </c>
      <c r="D34" s="511"/>
      <c r="E34" s="510">
        <v>326208762</v>
      </c>
      <c r="F34" s="511"/>
      <c r="G34" s="510">
        <v>-337123732</v>
      </c>
      <c r="H34" s="137"/>
      <c r="I34" s="510">
        <f t="shared" si="0"/>
        <v>-10914970</v>
      </c>
      <c r="J34" s="510">
        <v>25000</v>
      </c>
      <c r="K34" s="511"/>
      <c r="L34" s="510">
        <v>326208762</v>
      </c>
      <c r="M34" s="511"/>
      <c r="N34" s="510">
        <v>-370035112</v>
      </c>
      <c r="O34" s="512"/>
      <c r="P34" s="510">
        <f t="shared" si="1"/>
        <v>-43826350</v>
      </c>
      <c r="R34" s="404"/>
      <c r="S34" s="229"/>
      <c r="V34" s="399"/>
      <c r="W34" s="120"/>
    </row>
    <row r="35" spans="1:24" s="412" customFormat="1" ht="20.25" customHeight="1" x14ac:dyDescent="0.25">
      <c r="A35" s="165" t="s">
        <v>117</v>
      </c>
      <c r="B35" s="631"/>
      <c r="C35" s="510">
        <v>5400000</v>
      </c>
      <c r="D35" s="511"/>
      <c r="E35" s="510">
        <v>4763491362</v>
      </c>
      <c r="F35" s="511"/>
      <c r="G35" s="510">
        <v>-6028040250</v>
      </c>
      <c r="H35" s="137"/>
      <c r="I35" s="510">
        <f t="shared" si="0"/>
        <v>-1264548888</v>
      </c>
      <c r="J35" s="510">
        <v>5400000</v>
      </c>
      <c r="K35" s="511"/>
      <c r="L35" s="510">
        <v>4763491362</v>
      </c>
      <c r="M35" s="511"/>
      <c r="N35" s="510">
        <v>-6253568550</v>
      </c>
      <c r="O35" s="512"/>
      <c r="P35" s="510">
        <f t="shared" si="1"/>
        <v>-1490077188</v>
      </c>
      <c r="R35" s="404"/>
      <c r="S35" s="229"/>
      <c r="V35" s="399"/>
      <c r="W35" s="120"/>
    </row>
    <row r="36" spans="1:24" ht="20.25" customHeight="1" thickBot="1" x14ac:dyDescent="0.3">
      <c r="A36" s="513" t="s">
        <v>256</v>
      </c>
      <c r="B36" s="529"/>
      <c r="C36" s="514"/>
      <c r="D36" s="515"/>
      <c r="E36" s="516">
        <f>SUM(E11:E35)</f>
        <v>1832295609153</v>
      </c>
      <c r="F36" s="515"/>
      <c r="G36" s="516">
        <f>SUM(G11:G35)</f>
        <v>-2064310310287</v>
      </c>
      <c r="H36" s="137"/>
      <c r="I36" s="516">
        <f>SUM(I11:I35)</f>
        <v>-232014701134</v>
      </c>
      <c r="J36" s="514"/>
      <c r="K36" s="511"/>
      <c r="L36" s="516">
        <f>SUM(L11:L35)</f>
        <v>1832295609153</v>
      </c>
      <c r="M36" s="511"/>
      <c r="N36" s="516">
        <f>SUM(N11:N35)</f>
        <v>-1645303505603</v>
      </c>
      <c r="O36" s="511"/>
      <c r="P36" s="516">
        <f>SUM(P11:P35)</f>
        <v>186992103550</v>
      </c>
      <c r="V36" s="399"/>
      <c r="W36" s="120"/>
    </row>
    <row r="37" spans="1:24" ht="20.25" customHeight="1" x14ac:dyDescent="0.25">
      <c r="A37" s="517" t="s">
        <v>257</v>
      </c>
      <c r="B37" s="529"/>
      <c r="C37" s="518"/>
      <c r="D37" s="515"/>
      <c r="E37" s="519">
        <f>E36</f>
        <v>1832295609153</v>
      </c>
      <c r="F37" s="515"/>
      <c r="G37" s="519">
        <f>G36</f>
        <v>-2064310310287</v>
      </c>
      <c r="H37" s="137"/>
      <c r="I37" s="519">
        <f>I36</f>
        <v>-232014701134</v>
      </c>
      <c r="J37" s="518"/>
      <c r="K37" s="511"/>
      <c r="L37" s="519">
        <f>L36</f>
        <v>1832295609153</v>
      </c>
      <c r="M37" s="511"/>
      <c r="N37" s="519">
        <f>N36</f>
        <v>-1645303505603</v>
      </c>
      <c r="O37" s="511"/>
      <c r="P37" s="519">
        <f>P36</f>
        <v>186992103550</v>
      </c>
      <c r="V37" s="399"/>
      <c r="W37" s="120"/>
    </row>
    <row r="38" spans="1:24" ht="20.25" customHeight="1" x14ac:dyDescent="0.25">
      <c r="A38" s="165" t="s">
        <v>204</v>
      </c>
      <c r="B38" s="529"/>
      <c r="C38" s="510">
        <v>10500000</v>
      </c>
      <c r="D38" s="511"/>
      <c r="E38" s="510">
        <v>23431959915</v>
      </c>
      <c r="F38" s="511"/>
      <c r="G38" s="510">
        <v>-5647603932</v>
      </c>
      <c r="H38" s="137"/>
      <c r="I38" s="510">
        <v>-29662423245</v>
      </c>
      <c r="J38" s="510">
        <v>10500000</v>
      </c>
      <c r="K38" s="511"/>
      <c r="L38" s="510">
        <v>23431959915</v>
      </c>
      <c r="M38" s="511"/>
      <c r="N38" s="510">
        <v>-39756532725</v>
      </c>
      <c r="O38" s="512"/>
      <c r="P38" s="510">
        <f t="shared" ref="P38:P63" si="2">L38+N38</f>
        <v>-16324572810</v>
      </c>
      <c r="V38" s="399"/>
      <c r="W38" s="120"/>
    </row>
    <row r="39" spans="1:24" ht="20.25" customHeight="1" x14ac:dyDescent="0.25">
      <c r="A39" s="165" t="s">
        <v>248</v>
      </c>
      <c r="B39" s="529"/>
      <c r="C39" s="510">
        <v>7523809</v>
      </c>
      <c r="D39" s="511"/>
      <c r="E39" s="510">
        <v>22710507167</v>
      </c>
      <c r="F39" s="511"/>
      <c r="G39" s="510">
        <v>-31037709465</v>
      </c>
      <c r="H39" s="137"/>
      <c r="I39" s="510">
        <v>-25009141116</v>
      </c>
      <c r="J39" s="510">
        <v>7523809</v>
      </c>
      <c r="K39" s="511"/>
      <c r="L39" s="510">
        <v>22710507167</v>
      </c>
      <c r="M39" s="511"/>
      <c r="N39" s="510">
        <v>-25009141116</v>
      </c>
      <c r="O39" s="512"/>
      <c r="P39" s="510">
        <f t="shared" si="2"/>
        <v>-2298633949</v>
      </c>
      <c r="V39" s="399"/>
      <c r="W39" s="120"/>
    </row>
    <row r="40" spans="1:24" ht="20.25" customHeight="1" x14ac:dyDescent="0.25">
      <c r="A40" s="165" t="s">
        <v>169</v>
      </c>
      <c r="B40" s="529"/>
      <c r="C40" s="510">
        <v>121232</v>
      </c>
      <c r="D40" s="511"/>
      <c r="E40" s="510">
        <v>1342490823</v>
      </c>
      <c r="F40" s="511"/>
      <c r="G40" s="510">
        <v>-243254327098</v>
      </c>
      <c r="H40" s="137"/>
      <c r="I40" s="510">
        <v>-1743072762</v>
      </c>
      <c r="J40" s="510">
        <v>121232</v>
      </c>
      <c r="K40" s="511"/>
      <c r="L40" s="510">
        <v>1342490823</v>
      </c>
      <c r="M40" s="511"/>
      <c r="N40" s="510">
        <v>-2284882315</v>
      </c>
      <c r="O40" s="512"/>
      <c r="P40" s="510">
        <f t="shared" si="2"/>
        <v>-942391492</v>
      </c>
      <c r="V40" s="399"/>
      <c r="W40" s="120"/>
    </row>
    <row r="41" spans="1:24" ht="20.25" customHeight="1" x14ac:dyDescent="0.25">
      <c r="A41" s="165" t="s">
        <v>226</v>
      </c>
      <c r="B41" s="529"/>
      <c r="C41" s="510">
        <v>2377457</v>
      </c>
      <c r="D41" s="511"/>
      <c r="E41" s="510">
        <v>4692208642</v>
      </c>
      <c r="F41" s="511"/>
      <c r="G41" s="510">
        <v>-1924718026</v>
      </c>
      <c r="H41" s="137"/>
      <c r="I41" s="510">
        <v>-4803085368</v>
      </c>
      <c r="J41" s="510">
        <v>2377457</v>
      </c>
      <c r="K41" s="511"/>
      <c r="L41" s="510">
        <v>4692208642</v>
      </c>
      <c r="M41" s="511"/>
      <c r="N41" s="510">
        <v>-5169796765</v>
      </c>
      <c r="O41" s="512"/>
      <c r="P41" s="510">
        <f t="shared" si="2"/>
        <v>-477588123</v>
      </c>
      <c r="V41" s="399"/>
      <c r="W41" s="120"/>
    </row>
    <row r="42" spans="1:24" ht="20.25" customHeight="1" x14ac:dyDescent="0.25">
      <c r="A42" s="165" t="s">
        <v>300</v>
      </c>
      <c r="B42" s="529"/>
      <c r="C42" s="510">
        <v>42933333</v>
      </c>
      <c r="D42" s="511"/>
      <c r="E42" s="510">
        <v>249218531265</v>
      </c>
      <c r="F42" s="511"/>
      <c r="G42" s="510">
        <v>-5355109914</v>
      </c>
      <c r="H42" s="137"/>
      <c r="I42" s="510">
        <v>-250922589598</v>
      </c>
      <c r="J42" s="510">
        <v>42933333</v>
      </c>
      <c r="K42" s="511"/>
      <c r="L42" s="510">
        <v>249218531265</v>
      </c>
      <c r="M42" s="511"/>
      <c r="N42" s="510">
        <v>-204579350960</v>
      </c>
      <c r="O42" s="512"/>
      <c r="P42" s="510">
        <f>L42+N42</f>
        <v>44639180305</v>
      </c>
      <c r="V42" s="399"/>
      <c r="W42" s="120"/>
    </row>
    <row r="43" spans="1:24" ht="20.25" customHeight="1" x14ac:dyDescent="0.25">
      <c r="A43" s="165" t="s">
        <v>356</v>
      </c>
      <c r="B43" s="529"/>
      <c r="C43" s="510">
        <v>4276</v>
      </c>
      <c r="D43" s="511"/>
      <c r="E43" s="510">
        <v>12346974</v>
      </c>
      <c r="F43" s="511"/>
      <c r="G43" s="510">
        <v>-17070352</v>
      </c>
      <c r="H43" s="137"/>
      <c r="I43" s="510">
        <v>-16246242</v>
      </c>
      <c r="J43" s="510">
        <v>4276</v>
      </c>
      <c r="K43" s="511"/>
      <c r="L43" s="510">
        <v>12346974</v>
      </c>
      <c r="M43" s="511"/>
      <c r="N43" s="510">
        <v>-10002479</v>
      </c>
      <c r="O43" s="512"/>
      <c r="P43" s="510">
        <f t="shared" si="2"/>
        <v>2344495</v>
      </c>
      <c r="V43" s="399"/>
      <c r="W43" s="120"/>
    </row>
    <row r="44" spans="1:24" ht="20.25" customHeight="1" x14ac:dyDescent="0.25">
      <c r="A44" s="165" t="s">
        <v>247</v>
      </c>
      <c r="B44" s="529"/>
      <c r="C44" s="510">
        <v>1900000</v>
      </c>
      <c r="D44" s="511"/>
      <c r="E44" s="510">
        <v>10557752800</v>
      </c>
      <c r="F44" s="511"/>
      <c r="G44" s="510">
        <v>-11464441</v>
      </c>
      <c r="H44" s="137"/>
      <c r="I44" s="510">
        <v>-13442281690</v>
      </c>
      <c r="J44" s="510">
        <v>1900000</v>
      </c>
      <c r="K44" s="511"/>
      <c r="L44" s="510">
        <v>10557752800</v>
      </c>
      <c r="M44" s="511"/>
      <c r="N44" s="510">
        <v>-12144308850</v>
      </c>
      <c r="O44" s="512"/>
      <c r="P44" s="510">
        <f t="shared" si="2"/>
        <v>-1586556050</v>
      </c>
      <c r="V44" s="399"/>
      <c r="W44" s="120"/>
    </row>
    <row r="45" spans="1:24" ht="24" customHeight="1" x14ac:dyDescent="0.25">
      <c r="A45" s="165" t="s">
        <v>281</v>
      </c>
      <c r="B45" s="146"/>
      <c r="C45" s="510">
        <v>1210568</v>
      </c>
      <c r="D45" s="137"/>
      <c r="E45" s="510">
        <v>956163406</v>
      </c>
      <c r="F45" s="137"/>
      <c r="G45" s="510">
        <v>-13989022460</v>
      </c>
      <c r="H45" s="137"/>
      <c r="I45" s="510">
        <v>-956163406</v>
      </c>
      <c r="J45" s="510">
        <v>1210568</v>
      </c>
      <c r="K45" s="137"/>
      <c r="L45" s="510">
        <v>956163406</v>
      </c>
      <c r="M45" s="137"/>
      <c r="N45" s="510">
        <v>-1005982008</v>
      </c>
      <c r="O45" s="512"/>
      <c r="P45" s="510">
        <f t="shared" si="2"/>
        <v>-49818602</v>
      </c>
    </row>
    <row r="46" spans="1:24" ht="19.5" customHeight="1" thickBot="1" x14ac:dyDescent="0.3">
      <c r="A46" s="165" t="s">
        <v>357</v>
      </c>
      <c r="B46" s="146"/>
      <c r="C46" s="510">
        <v>2228500</v>
      </c>
      <c r="D46" s="137"/>
      <c r="E46" s="510">
        <v>17048920188</v>
      </c>
      <c r="F46" s="137"/>
      <c r="G46" s="510">
        <v>-956163406</v>
      </c>
      <c r="H46" s="137"/>
      <c r="I46" s="510">
        <v>-21007100102</v>
      </c>
      <c r="J46" s="510">
        <v>2228500</v>
      </c>
      <c r="K46" s="137"/>
      <c r="L46" s="510">
        <v>17048920188</v>
      </c>
      <c r="M46" s="137"/>
      <c r="N46" s="510">
        <v>-19550931342</v>
      </c>
      <c r="O46" s="512"/>
      <c r="P46" s="510">
        <f t="shared" si="2"/>
        <v>-2502011154</v>
      </c>
    </row>
    <row r="47" spans="1:24" ht="20.25" customHeight="1" thickBot="1" x14ac:dyDescent="0.3">
      <c r="A47" s="165" t="s">
        <v>375</v>
      </c>
      <c r="B47" s="529"/>
      <c r="C47" s="510">
        <v>837500</v>
      </c>
      <c r="D47" s="511"/>
      <c r="E47" s="510">
        <v>3712193700</v>
      </c>
      <c r="F47" s="511"/>
      <c r="G47" s="510">
        <v>-6491827248</v>
      </c>
      <c r="H47" s="137"/>
      <c r="I47" s="510">
        <v>-3842478761</v>
      </c>
      <c r="J47" s="510">
        <v>837500</v>
      </c>
      <c r="K47" s="511"/>
      <c r="L47" s="510">
        <v>3712193700</v>
      </c>
      <c r="M47" s="511"/>
      <c r="N47" s="510">
        <v>-3551991702</v>
      </c>
      <c r="O47" s="512"/>
      <c r="P47" s="510">
        <f t="shared" si="2"/>
        <v>160201998</v>
      </c>
      <c r="V47" s="399"/>
      <c r="W47" s="731" t="s">
        <v>40</v>
      </c>
      <c r="X47" s="732"/>
    </row>
    <row r="48" spans="1:24" ht="20.25" customHeight="1" x14ac:dyDescent="0.25">
      <c r="A48" s="165" t="s">
        <v>392</v>
      </c>
      <c r="B48" s="529"/>
      <c r="C48" s="510">
        <v>1500000</v>
      </c>
      <c r="D48" s="511"/>
      <c r="E48" s="510">
        <v>14095195350</v>
      </c>
      <c r="F48" s="511"/>
      <c r="G48" s="510">
        <v>-7103983401</v>
      </c>
      <c r="H48" s="137"/>
      <c r="I48" s="510">
        <v>-12182124600</v>
      </c>
      <c r="J48" s="510">
        <v>1500000</v>
      </c>
      <c r="K48" s="511"/>
      <c r="L48" s="510">
        <v>14095195350</v>
      </c>
      <c r="M48" s="511"/>
      <c r="N48" s="510">
        <v>-12182124600</v>
      </c>
      <c r="O48" s="512"/>
      <c r="P48" s="510">
        <f t="shared" si="2"/>
        <v>1913070750</v>
      </c>
      <c r="V48" s="399"/>
      <c r="W48" s="377" t="e">
        <f>SUM(#REF!)</f>
        <v>#REF!</v>
      </c>
      <c r="X48" s="374" t="e">
        <f>SUM(#REF!)</f>
        <v>#REF!</v>
      </c>
    </row>
    <row r="49" spans="1:24 16383:16383" ht="20.25" customHeight="1" x14ac:dyDescent="0.25">
      <c r="A49" s="165" t="s">
        <v>220</v>
      </c>
      <c r="B49" s="529"/>
      <c r="C49" s="510">
        <v>4800000</v>
      </c>
      <c r="D49" s="511"/>
      <c r="E49" s="510">
        <v>5139164784</v>
      </c>
      <c r="F49" s="511"/>
      <c r="G49" s="510">
        <v>-23131194844</v>
      </c>
      <c r="H49" s="137"/>
      <c r="I49" s="510">
        <v>-6120321360</v>
      </c>
      <c r="J49" s="510">
        <v>4800000</v>
      </c>
      <c r="K49" s="511"/>
      <c r="L49" s="510">
        <v>5139164784</v>
      </c>
      <c r="M49" s="511"/>
      <c r="N49" s="510">
        <v>-10166400000</v>
      </c>
      <c r="O49" s="512"/>
      <c r="P49" s="510">
        <f t="shared" si="2"/>
        <v>-5027235216</v>
      </c>
      <c r="V49" s="399"/>
      <c r="W49" s="377">
        <f>'سرمایه‌گذاری در اوراق بهادار'!M40</f>
        <v>-819025294198</v>
      </c>
      <c r="X49" s="374">
        <f>'سرمایه‌گذاری در اوراق بهادار'!E40</f>
        <v>522434922747</v>
      </c>
    </row>
    <row r="50" spans="1:24 16383:16383" ht="20.25" customHeight="1" x14ac:dyDescent="0.25">
      <c r="A50" s="165" t="s">
        <v>221</v>
      </c>
      <c r="B50" s="529"/>
      <c r="C50" s="510">
        <v>18000</v>
      </c>
      <c r="D50" s="511"/>
      <c r="E50" s="510">
        <v>17990212500</v>
      </c>
      <c r="F50" s="511"/>
      <c r="G50" s="510">
        <v>-17857834695</v>
      </c>
      <c r="H50" s="137"/>
      <c r="I50" s="510">
        <v>-17990212500</v>
      </c>
      <c r="J50" s="510">
        <v>18000</v>
      </c>
      <c r="K50" s="511"/>
      <c r="L50" s="510">
        <v>17990212500</v>
      </c>
      <c r="M50" s="511"/>
      <c r="N50" s="510">
        <v>-17996737500</v>
      </c>
      <c r="O50" s="512"/>
      <c r="P50" s="510">
        <f t="shared" si="2"/>
        <v>-6525000</v>
      </c>
      <c r="V50" s="399"/>
      <c r="W50" s="373"/>
      <c r="X50" s="375"/>
    </row>
    <row r="51" spans="1:24 16383:16383" s="412" customFormat="1" ht="20.25" customHeight="1" x14ac:dyDescent="0.25">
      <c r="A51" s="165" t="s">
        <v>178</v>
      </c>
      <c r="B51" s="529"/>
      <c r="C51" s="510">
        <v>1000000</v>
      </c>
      <c r="D51" s="511"/>
      <c r="E51" s="510">
        <v>1099401875000</v>
      </c>
      <c r="F51" s="511"/>
      <c r="G51" s="510">
        <v>-17990212500</v>
      </c>
      <c r="H51" s="137"/>
      <c r="I51" s="510">
        <v>-999456250000</v>
      </c>
      <c r="J51" s="510">
        <v>1000000</v>
      </c>
      <c r="K51" s="511"/>
      <c r="L51" s="510">
        <v>1099401875000</v>
      </c>
      <c r="M51" s="511"/>
      <c r="N51" s="510">
        <v>-1000000000000</v>
      </c>
      <c r="O51" s="512"/>
      <c r="P51" s="510">
        <f t="shared" si="2"/>
        <v>99401875000</v>
      </c>
      <c r="R51" s="404"/>
      <c r="S51" s="229"/>
      <c r="V51" s="399"/>
      <c r="W51" s="373"/>
      <c r="X51" s="375"/>
    </row>
    <row r="52" spans="1:24 16383:16383" s="412" customFormat="1" ht="20.25" customHeight="1" x14ac:dyDescent="0.25">
      <c r="A52" s="165" t="s">
        <v>253</v>
      </c>
      <c r="B52" s="529"/>
      <c r="C52" s="510">
        <v>1000000</v>
      </c>
      <c r="D52" s="511"/>
      <c r="E52" s="510">
        <v>999456250000</v>
      </c>
      <c r="F52" s="511"/>
      <c r="G52" s="510">
        <v>-999456250000</v>
      </c>
      <c r="H52" s="137"/>
      <c r="I52" s="510">
        <v>-999456250000</v>
      </c>
      <c r="J52" s="510">
        <v>1000000</v>
      </c>
      <c r="K52" s="511"/>
      <c r="L52" s="510">
        <v>999456250000</v>
      </c>
      <c r="M52" s="511"/>
      <c r="N52" s="510">
        <v>-999818750000</v>
      </c>
      <c r="O52" s="512"/>
      <c r="P52" s="510">
        <f t="shared" si="2"/>
        <v>-362500000</v>
      </c>
      <c r="R52" s="404"/>
      <c r="S52" s="229"/>
      <c r="V52" s="399"/>
      <c r="W52" s="373"/>
      <c r="X52" s="375"/>
    </row>
    <row r="53" spans="1:24 16383:16383" s="412" customFormat="1" ht="20.25" customHeight="1" thickBot="1" x14ac:dyDescent="0.3">
      <c r="A53" s="165" t="s">
        <v>263</v>
      </c>
      <c r="B53" s="529"/>
      <c r="C53" s="510">
        <v>2500000</v>
      </c>
      <c r="D53" s="511"/>
      <c r="E53" s="510">
        <v>2531422790000</v>
      </c>
      <c r="F53" s="511"/>
      <c r="G53" s="510">
        <v>-999456250000</v>
      </c>
      <c r="H53" s="137"/>
      <c r="I53" s="510">
        <v>-2498640625000</v>
      </c>
      <c r="J53" s="510">
        <v>2500000</v>
      </c>
      <c r="K53" s="511"/>
      <c r="L53" s="510">
        <v>2531422790000</v>
      </c>
      <c r="M53" s="137"/>
      <c r="N53" s="510">
        <v>-2499537993202</v>
      </c>
      <c r="O53" s="512"/>
      <c r="P53" s="510">
        <f t="shared" si="2"/>
        <v>31884796798</v>
      </c>
      <c r="R53" s="404"/>
      <c r="S53" s="229"/>
      <c r="V53" s="399"/>
      <c r="W53" s="373"/>
      <c r="X53" s="375"/>
    </row>
    <row r="54" spans="1:24 16383:16383" ht="20.25" customHeight="1" thickBot="1" x14ac:dyDescent="0.3">
      <c r="A54" s="165" t="s">
        <v>268</v>
      </c>
      <c r="B54" s="529"/>
      <c r="C54" s="510">
        <v>4000000</v>
      </c>
      <c r="D54" s="511"/>
      <c r="E54" s="510">
        <v>3942039349950</v>
      </c>
      <c r="F54" s="511"/>
      <c r="G54" s="510">
        <v>-2498633555702</v>
      </c>
      <c r="H54" s="137"/>
      <c r="I54" s="510">
        <v>-3920802903550</v>
      </c>
      <c r="J54" s="510">
        <v>4000000</v>
      </c>
      <c r="K54" s="511"/>
      <c r="L54" s="510">
        <v>3942039349950</v>
      </c>
      <c r="M54" s="511"/>
      <c r="N54" s="510">
        <v>-3857628678050</v>
      </c>
      <c r="O54" s="512"/>
      <c r="P54" s="510">
        <f t="shared" si="2"/>
        <v>84410671900</v>
      </c>
      <c r="V54" s="399"/>
      <c r="W54" s="389" t="e">
        <f>W48-W49</f>
        <v>#REF!</v>
      </c>
      <c r="X54" s="401" t="e">
        <f>X48-X49</f>
        <v>#REF!</v>
      </c>
    </row>
    <row r="55" spans="1:24 16383:16383" s="412" customFormat="1" ht="20.25" customHeight="1" x14ac:dyDescent="0.25">
      <c r="A55" s="165" t="s">
        <v>310</v>
      </c>
      <c r="B55" s="529"/>
      <c r="C55" s="510">
        <v>500000</v>
      </c>
      <c r="D55" s="511"/>
      <c r="E55" s="510">
        <v>426492968281</v>
      </c>
      <c r="F55" s="511"/>
      <c r="G55" s="510">
        <v>-3914474346575</v>
      </c>
      <c r="H55" s="137"/>
      <c r="I55" s="510">
        <v>-429766187500</v>
      </c>
      <c r="J55" s="510">
        <v>500000</v>
      </c>
      <c r="K55" s="511"/>
      <c r="L55" s="510">
        <v>426492968281</v>
      </c>
      <c r="M55" s="137"/>
      <c r="N55" s="510">
        <v>-433270000000</v>
      </c>
      <c r="O55" s="512"/>
      <c r="P55" s="510">
        <f t="shared" si="2"/>
        <v>-6777031719</v>
      </c>
      <c r="R55" s="404"/>
      <c r="S55" s="229"/>
      <c r="V55" s="399"/>
      <c r="W55" s="414"/>
      <c r="X55" s="414"/>
    </row>
    <row r="56" spans="1:24 16383:16383" ht="20.25" customHeight="1" x14ac:dyDescent="0.25">
      <c r="A56" s="165" t="s">
        <v>323</v>
      </c>
      <c r="B56" s="529"/>
      <c r="C56" s="510">
        <v>1500000</v>
      </c>
      <c r="D56" s="511"/>
      <c r="E56" s="510">
        <v>1649102812500</v>
      </c>
      <c r="F56" s="511"/>
      <c r="G56" s="510">
        <v>-429766187500</v>
      </c>
      <c r="H56" s="137"/>
      <c r="I56" s="510">
        <v>-1499184375000</v>
      </c>
      <c r="J56" s="510">
        <v>1500000</v>
      </c>
      <c r="K56" s="511"/>
      <c r="L56" s="510">
        <v>1649102812500</v>
      </c>
      <c r="M56" s="511"/>
      <c r="N56" s="510">
        <v>-1500000000000</v>
      </c>
      <c r="O56" s="512"/>
      <c r="P56" s="510">
        <f t="shared" si="2"/>
        <v>149102812500</v>
      </c>
      <c r="V56" s="399"/>
      <c r="W56" s="120"/>
    </row>
    <row r="57" spans="1:24 16383:16383" ht="20.25" customHeight="1" x14ac:dyDescent="0.25">
      <c r="A57" s="165" t="s">
        <v>321</v>
      </c>
      <c r="B57" s="529"/>
      <c r="C57" s="510">
        <v>15312777</v>
      </c>
      <c r="D57" s="511"/>
      <c r="E57" s="510">
        <v>13346200299967</v>
      </c>
      <c r="F57" s="511"/>
      <c r="G57" s="510">
        <v>-1499184375000</v>
      </c>
      <c r="H57" s="137"/>
      <c r="I57" s="510">
        <v>-13365973650242</v>
      </c>
      <c r="J57" s="510">
        <v>15312777</v>
      </c>
      <c r="K57" s="511"/>
      <c r="L57" s="510">
        <v>13346200299967</v>
      </c>
      <c r="M57" s="511"/>
      <c r="N57" s="510">
        <v>-14149797123633</v>
      </c>
      <c r="O57" s="512"/>
      <c r="P57" s="510">
        <f t="shared" si="2"/>
        <v>-803596823666</v>
      </c>
      <c r="V57" s="399"/>
      <c r="W57" s="120"/>
    </row>
    <row r="58" spans="1:24 16383:16383" ht="20.25" customHeight="1" x14ac:dyDescent="0.25">
      <c r="A58" s="165" t="s">
        <v>339</v>
      </c>
      <c r="B58" s="529"/>
      <c r="C58" s="510">
        <v>1822800</v>
      </c>
      <c r="D58" s="511"/>
      <c r="E58" s="510">
        <v>1551889652913</v>
      </c>
      <c r="F58" s="511"/>
      <c r="G58" s="510">
        <v>-13290660448458</v>
      </c>
      <c r="H58" s="137"/>
      <c r="I58" s="510">
        <v>-1478335942302</v>
      </c>
      <c r="J58" s="510">
        <v>1822800</v>
      </c>
      <c r="K58" s="520"/>
      <c r="L58" s="510">
        <v>1551889652913</v>
      </c>
      <c r="M58" s="520"/>
      <c r="N58" s="510">
        <v>-1681226293735</v>
      </c>
      <c r="O58" s="512"/>
      <c r="P58" s="510">
        <f t="shared" si="2"/>
        <v>-129336640822</v>
      </c>
      <c r="V58" s="399"/>
      <c r="W58" s="120"/>
    </row>
    <row r="59" spans="1:24 16383:16383" ht="20.25" customHeight="1" x14ac:dyDescent="0.25">
      <c r="A59" s="165" t="s">
        <v>349</v>
      </c>
      <c r="B59" s="529"/>
      <c r="C59" s="510">
        <v>2000000</v>
      </c>
      <c r="D59" s="511"/>
      <c r="E59" s="510">
        <v>1998912500000</v>
      </c>
      <c r="F59" s="511"/>
      <c r="G59" s="510">
        <v>-1478335942302</v>
      </c>
      <c r="H59" s="137"/>
      <c r="I59" s="510">
        <v>-1998912500000</v>
      </c>
      <c r="J59" s="510">
        <v>2000000</v>
      </c>
      <c r="K59" s="520"/>
      <c r="L59" s="510">
        <v>1998912500000</v>
      </c>
      <c r="M59" s="520"/>
      <c r="N59" s="510">
        <v>-2000000000000</v>
      </c>
      <c r="O59" s="512"/>
      <c r="P59" s="510">
        <f t="shared" si="2"/>
        <v>-1087500000</v>
      </c>
      <c r="V59" s="399"/>
      <c r="W59" s="120"/>
    </row>
    <row r="60" spans="1:24 16383:16383" ht="20.25" customHeight="1" x14ac:dyDescent="0.25">
      <c r="A60" s="165" t="s">
        <v>361</v>
      </c>
      <c r="B60" s="529"/>
      <c r="C60" s="510">
        <v>3244813</v>
      </c>
      <c r="D60" s="511"/>
      <c r="E60" s="510">
        <v>2845749231008</v>
      </c>
      <c r="F60" s="511"/>
      <c r="G60" s="510">
        <v>-1998912500000</v>
      </c>
      <c r="H60" s="137"/>
      <c r="I60" s="510">
        <v>-2586146430990</v>
      </c>
      <c r="J60" s="510">
        <v>3244813</v>
      </c>
      <c r="K60" s="520"/>
      <c r="L60" s="510">
        <v>2845749231008</v>
      </c>
      <c r="M60" s="520"/>
      <c r="N60" s="510">
        <v>-2995871217909</v>
      </c>
      <c r="O60" s="512"/>
      <c r="P60" s="510">
        <f t="shared" si="2"/>
        <v>-150121986901</v>
      </c>
      <c r="V60" s="399"/>
      <c r="W60" s="120"/>
    </row>
    <row r="61" spans="1:24 16383:16383" ht="20.25" customHeight="1" x14ac:dyDescent="0.25">
      <c r="A61" s="165" t="s">
        <v>360</v>
      </c>
      <c r="B61" s="529"/>
      <c r="C61" s="510">
        <v>800000</v>
      </c>
      <c r="D61" s="511"/>
      <c r="E61" s="510">
        <v>799565000000</v>
      </c>
      <c r="F61" s="511"/>
      <c r="G61" s="510">
        <v>-2605789576560</v>
      </c>
      <c r="H61" s="137"/>
      <c r="I61" s="510">
        <v>-799565000000</v>
      </c>
      <c r="J61" s="510">
        <v>800000</v>
      </c>
      <c r="K61" s="520"/>
      <c r="L61" s="510">
        <v>799565000000</v>
      </c>
      <c r="M61" s="520"/>
      <c r="N61" s="510">
        <v>-800000000000</v>
      </c>
      <c r="O61" s="512"/>
      <c r="P61" s="510">
        <f t="shared" si="2"/>
        <v>-435000000</v>
      </c>
      <c r="V61" s="399"/>
      <c r="W61" s="120"/>
    </row>
    <row r="62" spans="1:24 16383:16383" s="412" customFormat="1" ht="20.25" customHeight="1" x14ac:dyDescent="0.25">
      <c r="A62" s="165" t="s">
        <v>377</v>
      </c>
      <c r="B62" s="529"/>
      <c r="C62" s="510">
        <v>1000000</v>
      </c>
      <c r="D62" s="511"/>
      <c r="E62" s="510">
        <v>999456250000</v>
      </c>
      <c r="F62" s="511"/>
      <c r="G62" s="510">
        <v>-799565000000</v>
      </c>
      <c r="H62" s="137"/>
      <c r="I62" s="510">
        <v>-999456250000</v>
      </c>
      <c r="J62" s="510">
        <v>1000000</v>
      </c>
      <c r="K62" s="520"/>
      <c r="L62" s="510">
        <v>999456250000</v>
      </c>
      <c r="M62" s="520"/>
      <c r="N62" s="510">
        <v>-1000000000000</v>
      </c>
      <c r="O62" s="512"/>
      <c r="P62" s="510">
        <f t="shared" si="2"/>
        <v>-543750000</v>
      </c>
      <c r="R62" s="404"/>
      <c r="S62" s="229"/>
      <c r="V62" s="399"/>
      <c r="W62" s="120"/>
    </row>
    <row r="63" spans="1:24 16383:16383" s="412" customFormat="1" ht="20.25" customHeight="1" x14ac:dyDescent="0.25">
      <c r="A63" s="165" t="s">
        <v>394</v>
      </c>
      <c r="B63" s="529"/>
      <c r="C63" s="510">
        <v>1500000</v>
      </c>
      <c r="D63" s="511"/>
      <c r="E63" s="510">
        <v>1310904807712</v>
      </c>
      <c r="F63" s="511"/>
      <c r="G63" s="510">
        <v>-1000000000000</v>
      </c>
      <c r="H63" s="137"/>
      <c r="I63" s="510">
        <v>-1402462500000</v>
      </c>
      <c r="J63" s="510">
        <v>1500000</v>
      </c>
      <c r="K63" s="520"/>
      <c r="L63" s="510">
        <v>1310904807712</v>
      </c>
      <c r="M63" s="520"/>
      <c r="N63" s="510">
        <v>-1402462500000</v>
      </c>
      <c r="O63" s="512"/>
      <c r="P63" s="510">
        <f t="shared" si="2"/>
        <v>-91557692288</v>
      </c>
      <c r="R63" s="404"/>
      <c r="S63" s="229"/>
      <c r="V63" s="399"/>
      <c r="W63" s="120"/>
    </row>
    <row r="64" spans="1:24 16383:16383" ht="28.5" thickBot="1" x14ac:dyDescent="0.3">
      <c r="A64" s="529" t="s">
        <v>31</v>
      </c>
      <c r="B64" s="529"/>
      <c r="C64" s="387"/>
      <c r="D64" s="137"/>
      <c r="E64" s="521">
        <f>SUM(E37:E63)</f>
        <v>35703797043998</v>
      </c>
      <c r="F64" s="522"/>
      <c r="G64" s="521">
        <f>SUM(G37:G63)</f>
        <v>-33953312984166</v>
      </c>
      <c r="H64" s="137"/>
      <c r="I64" s="521">
        <f>-(SUM(I37:I63)+33324624189440)</f>
        <v>273246617028</v>
      </c>
      <c r="J64" s="524"/>
      <c r="K64" s="523"/>
      <c r="L64" s="521">
        <f>SUM(L37:L63)</f>
        <v>35703797043998</v>
      </c>
      <c r="M64" s="523"/>
      <c r="N64" s="521">
        <f>SUM(N37:N63)</f>
        <v>-36318324244494</v>
      </c>
      <c r="O64" s="523"/>
      <c r="P64" s="521">
        <f>SUM(P37:P63)+1</f>
        <v>-614527200495</v>
      </c>
      <c r="V64" s="229"/>
      <c r="XFC64" s="9">
        <f>SUM(E64:XFB64)</f>
        <v>794676275869</v>
      </c>
    </row>
    <row r="65" spans="5:16" ht="28.5" thickTop="1" x14ac:dyDescent="0.25">
      <c r="G65" s="25"/>
      <c r="I65" s="269"/>
      <c r="P65" s="11"/>
    </row>
    <row r="66" spans="5:16" x14ac:dyDescent="0.25">
      <c r="E66" s="9"/>
      <c r="G66" s="9"/>
      <c r="I66" s="47"/>
      <c r="P66" s="510"/>
    </row>
    <row r="67" spans="5:16" x14ac:dyDescent="0.25">
      <c r="E67" s="9"/>
      <c r="I67" s="510"/>
      <c r="P67" s="510"/>
    </row>
    <row r="68" spans="5:16" x14ac:dyDescent="0.25">
      <c r="I68" s="47"/>
      <c r="P68" s="47"/>
    </row>
    <row r="69" spans="5:16" x14ac:dyDescent="0.25">
      <c r="I69" s="47"/>
      <c r="P69" s="47"/>
    </row>
  </sheetData>
  <autoFilter ref="A10:P64" xr:uid="{00000000-0001-0000-0900-000000000000}"/>
  <mergeCells count="11">
    <mergeCell ref="W47:X47"/>
    <mergeCell ref="W9:X9"/>
    <mergeCell ref="C8:I8"/>
    <mergeCell ref="A8:A9"/>
    <mergeCell ref="J8:P8"/>
    <mergeCell ref="A2:P2"/>
    <mergeCell ref="A3:P3"/>
    <mergeCell ref="A4:P4"/>
    <mergeCell ref="A5:P5"/>
    <mergeCell ref="A6:L6"/>
    <mergeCell ref="M6:P6"/>
  </mergeCells>
  <printOptions horizontalCentered="1"/>
  <pageMargins left="0.196850393700787" right="0.196850393700787" top="0.31496062992126" bottom="0.35433070866141703" header="0.31496062992126" footer="0.31496062992126"/>
  <pageSetup paperSize="9" scale="59" firstPageNumber="9" fitToHeight="0" orientation="landscape" r:id="rId1"/>
  <headerFooter>
    <oddFooter>&amp;C&amp;"B Nazanin,Regular"&amp;20 20</oddFooter>
  </headerFooter>
  <rowBreaks count="1" manualBreakCount="1">
    <brk id="36" max="1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E72EB-CFDB-4A56-8D2B-7E142E9DBEB9}">
  <sheetPr>
    <pageSetUpPr fitToPage="1"/>
  </sheetPr>
  <dimension ref="A1:Q18"/>
  <sheetViews>
    <sheetView rightToLeft="1" tabSelected="1" view="pageBreakPreview" zoomScaleNormal="100" zoomScaleSheetLayoutView="100" workbookViewId="0">
      <selection activeCell="A8" sqref="A8:A15"/>
    </sheetView>
  </sheetViews>
  <sheetFormatPr defaultColWidth="9" defaultRowHeight="14.25" x14ac:dyDescent="0.2"/>
  <cols>
    <col min="1" max="1" width="14" style="383" customWidth="1"/>
    <col min="2" max="2" width="28.42578125" style="383" customWidth="1"/>
    <col min="3" max="3" width="40.42578125" style="383" bestFit="1" customWidth="1"/>
    <col min="4" max="4" width="10.85546875" style="383" bestFit="1" customWidth="1"/>
    <col min="5" max="5" width="14.85546875" style="383" customWidth="1"/>
    <col min="6" max="6" width="19.85546875" style="383" customWidth="1"/>
    <col min="7" max="7" width="8.85546875" style="383" bestFit="1" customWidth="1"/>
    <col min="8" max="8" width="15.28515625" style="383" customWidth="1"/>
    <col min="9" max="9" width="13.42578125" style="383" bestFit="1" customWidth="1"/>
    <col min="10" max="16384" width="9" style="383"/>
  </cols>
  <sheetData>
    <row r="1" spans="1:17" ht="21" x14ac:dyDescent="0.55000000000000004">
      <c r="A1" s="738" t="str">
        <f>تنظیم!A12</f>
        <v>صندوق سرمایه‌گذاری در اوراق بهادار با درآمد ثابت گنجینه مهر</v>
      </c>
      <c r="B1" s="738"/>
      <c r="C1" s="738"/>
      <c r="D1" s="738"/>
      <c r="E1" s="738"/>
      <c r="F1" s="738"/>
      <c r="G1" s="738"/>
      <c r="H1" s="738"/>
      <c r="I1" s="382"/>
      <c r="J1" s="382"/>
      <c r="K1" s="382"/>
      <c r="L1" s="382"/>
      <c r="M1" s="382"/>
      <c r="N1" s="382"/>
      <c r="O1" s="382"/>
      <c r="P1" s="382"/>
      <c r="Q1" s="382"/>
    </row>
    <row r="2" spans="1:17" ht="21" x14ac:dyDescent="0.55000000000000004">
      <c r="A2" s="738" t="s">
        <v>287</v>
      </c>
      <c r="B2" s="738"/>
      <c r="C2" s="738"/>
      <c r="D2" s="738"/>
      <c r="E2" s="738"/>
      <c r="F2" s="738"/>
      <c r="G2" s="738"/>
      <c r="H2" s="738"/>
      <c r="I2" s="382"/>
      <c r="J2" s="382"/>
      <c r="K2" s="382"/>
      <c r="L2" s="382"/>
      <c r="M2" s="382"/>
      <c r="N2" s="382"/>
      <c r="O2" s="382"/>
      <c r="P2" s="382"/>
      <c r="Q2" s="382"/>
    </row>
    <row r="3" spans="1:17" ht="21" x14ac:dyDescent="0.55000000000000004">
      <c r="A3" s="738" t="str">
        <f>تنظیم!A1</f>
        <v>برای ماه منتهی به 1404/11/30</v>
      </c>
      <c r="B3" s="738"/>
      <c r="C3" s="738"/>
      <c r="D3" s="738"/>
      <c r="E3" s="738"/>
      <c r="F3" s="738"/>
      <c r="G3" s="738"/>
      <c r="H3" s="738"/>
      <c r="I3" s="382"/>
      <c r="J3" s="382"/>
      <c r="K3" s="382"/>
      <c r="L3" s="382"/>
      <c r="M3" s="382"/>
      <c r="N3" s="382"/>
      <c r="O3" s="382"/>
      <c r="P3" s="382"/>
      <c r="Q3" s="382"/>
    </row>
    <row r="4" spans="1:17" ht="10.5" customHeight="1" x14ac:dyDescent="0.2"/>
    <row r="5" spans="1:17" ht="21.75" customHeight="1" x14ac:dyDescent="0.2">
      <c r="A5" s="739" t="s">
        <v>288</v>
      </c>
      <c r="B5" s="739"/>
      <c r="C5" s="739"/>
      <c r="D5" s="739"/>
      <c r="E5" s="739"/>
      <c r="F5" s="739"/>
      <c r="G5" s="739"/>
      <c r="H5" s="739"/>
      <c r="I5" s="384"/>
      <c r="J5" s="384"/>
      <c r="K5" s="384"/>
      <c r="L5" s="384"/>
      <c r="M5" s="384"/>
      <c r="N5" s="384"/>
      <c r="O5" s="384"/>
      <c r="P5" s="384"/>
      <c r="Q5" s="384"/>
    </row>
    <row r="6" spans="1:17" ht="11.25" customHeight="1" thickBot="1" x14ac:dyDescent="0.25"/>
    <row r="7" spans="1:17" ht="60.75" customHeight="1" x14ac:dyDescent="0.2">
      <c r="A7" s="632" t="s">
        <v>289</v>
      </c>
      <c r="B7" s="633" t="s">
        <v>290</v>
      </c>
      <c r="C7" s="633" t="s">
        <v>291</v>
      </c>
      <c r="D7" s="633" t="s">
        <v>292</v>
      </c>
      <c r="E7" s="633" t="s">
        <v>293</v>
      </c>
      <c r="F7" s="633" t="s">
        <v>294</v>
      </c>
      <c r="G7" s="633" t="s">
        <v>295</v>
      </c>
      <c r="H7" s="634" t="s">
        <v>296</v>
      </c>
    </row>
    <row r="8" spans="1:17" ht="18.75" customHeight="1" x14ac:dyDescent="0.2">
      <c r="A8" s="737" t="s">
        <v>297</v>
      </c>
      <c r="B8" s="737" t="s">
        <v>99</v>
      </c>
      <c r="C8" s="540" t="s">
        <v>371</v>
      </c>
      <c r="D8" s="525">
        <v>2000000</v>
      </c>
      <c r="E8" s="525">
        <v>1000000</v>
      </c>
      <c r="F8" s="525">
        <v>52026195652.17392</v>
      </c>
      <c r="G8" s="541">
        <v>0.23</v>
      </c>
      <c r="H8" s="541">
        <v>0.39</v>
      </c>
    </row>
    <row r="9" spans="1:17" ht="17.25" customHeight="1" x14ac:dyDescent="0.2">
      <c r="A9" s="737"/>
      <c r="B9" s="737"/>
      <c r="C9" s="540" t="s">
        <v>253</v>
      </c>
      <c r="D9" s="525">
        <v>1000000</v>
      </c>
      <c r="E9" s="525">
        <v>1000000</v>
      </c>
      <c r="F9" s="525">
        <v>93863114754.098129</v>
      </c>
      <c r="G9" s="541">
        <v>0.23</v>
      </c>
      <c r="H9" s="541">
        <v>0.23</v>
      </c>
    </row>
    <row r="10" spans="1:17" ht="17.25" customHeight="1" x14ac:dyDescent="0.2">
      <c r="A10" s="737"/>
      <c r="B10" s="737"/>
      <c r="C10" s="540" t="s">
        <v>263</v>
      </c>
      <c r="D10" s="525">
        <v>2495000</v>
      </c>
      <c r="E10" s="525">
        <v>1000000</v>
      </c>
      <c r="F10" s="525">
        <v>233813858695.65222</v>
      </c>
      <c r="G10" s="541">
        <v>0.23</v>
      </c>
      <c r="H10" s="541">
        <v>0.23</v>
      </c>
    </row>
    <row r="11" spans="1:17" ht="17.25" customHeight="1" x14ac:dyDescent="0.2">
      <c r="A11" s="737"/>
      <c r="B11" s="737"/>
      <c r="C11" s="540" t="s">
        <v>382</v>
      </c>
      <c r="D11" s="525">
        <v>800000</v>
      </c>
      <c r="E11" s="525">
        <v>1000000</v>
      </c>
      <c r="F11" s="525">
        <v>11839999999.999992</v>
      </c>
      <c r="G11" s="541">
        <v>0.23</v>
      </c>
      <c r="H11" s="541">
        <v>0.35</v>
      </c>
    </row>
    <row r="12" spans="1:17" ht="17.25" customHeight="1" x14ac:dyDescent="0.2">
      <c r="A12" s="737"/>
      <c r="B12" s="737"/>
      <c r="C12" s="540" t="s">
        <v>372</v>
      </c>
      <c r="D12" s="525">
        <v>32545</v>
      </c>
      <c r="E12" s="525">
        <v>1000000</v>
      </c>
      <c r="F12" s="525">
        <v>627662222.22222626</v>
      </c>
      <c r="G12" s="541">
        <v>0.23</v>
      </c>
      <c r="H12" s="541">
        <v>0.25</v>
      </c>
    </row>
    <row r="13" spans="1:17" ht="17.25" customHeight="1" x14ac:dyDescent="0.2">
      <c r="A13" s="737"/>
      <c r="B13" s="737"/>
      <c r="C13" s="540" t="s">
        <v>338</v>
      </c>
      <c r="D13" s="525">
        <v>1500000</v>
      </c>
      <c r="E13" s="525">
        <v>1000000</v>
      </c>
      <c r="F13" s="525">
        <v>8899590163.9344234</v>
      </c>
      <c r="G13" s="541">
        <v>0.23</v>
      </c>
      <c r="H13" s="541">
        <v>0.23</v>
      </c>
    </row>
    <row r="14" spans="1:17" ht="17.25" customHeight="1" x14ac:dyDescent="0.2">
      <c r="A14" s="737"/>
      <c r="B14" s="737"/>
      <c r="C14" s="540" t="s">
        <v>381</v>
      </c>
      <c r="D14" s="525">
        <v>1078178</v>
      </c>
      <c r="E14" s="525">
        <v>1000000</v>
      </c>
      <c r="F14" s="525">
        <v>19883179715.068466</v>
      </c>
      <c r="G14" s="541">
        <v>0.23</v>
      </c>
      <c r="H14" s="541">
        <v>0.37</v>
      </c>
    </row>
    <row r="15" spans="1:17" ht="17.25" customHeight="1" x14ac:dyDescent="0.2">
      <c r="A15" s="737"/>
      <c r="B15" s="737"/>
      <c r="C15" s="540" t="s">
        <v>381</v>
      </c>
      <c r="D15" s="525">
        <v>2166635</v>
      </c>
      <c r="E15" s="525">
        <v>1000000</v>
      </c>
      <c r="F15" s="525">
        <v>9176700668.6685085</v>
      </c>
      <c r="G15" s="541">
        <v>0.23</v>
      </c>
      <c r="H15" s="541">
        <v>0.37</v>
      </c>
    </row>
    <row r="16" spans="1:17" ht="17.25" customHeight="1" x14ac:dyDescent="0.2">
      <c r="A16" s="534"/>
      <c r="B16" s="534"/>
    </row>
    <row r="18" spans="1:2" ht="17.25" x14ac:dyDescent="0.2">
      <c r="A18" s="385" t="s">
        <v>298</v>
      </c>
      <c r="B18" s="385"/>
    </row>
  </sheetData>
  <mergeCells count="6">
    <mergeCell ref="A8:A15"/>
    <mergeCell ref="B8:B15"/>
    <mergeCell ref="A1:H1"/>
    <mergeCell ref="A2:H2"/>
    <mergeCell ref="A3:H3"/>
    <mergeCell ref="A5:H5"/>
  </mergeCells>
  <phoneticPr fontId="43" type="noConversion"/>
  <hyperlinks>
    <hyperlink ref="C11" r:id="rId1" display="https://admin.ganjinehmehrfund.ir/admin/Stock/StockTransactionList.aspx?StockID=177325&amp;BasketID=1" xr:uid="{31F72725-6153-469C-B524-15008A4FCF49}"/>
  </hyperlinks>
  <pageMargins left="0.23622047244094499" right="0.23622047244094499" top="0.74803149606299202" bottom="0.74803149606299202" header="0.31496062992126" footer="0.31496062992126"/>
  <pageSetup paperSize="9" scale="93" fitToHeight="0" orientation="landscape" r:id="rId2"/>
  <headerFooter>
    <oddFooter>&amp;C&amp;"B Nazanin,Regular"&amp;10 &amp;20 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49"/>
  <sheetViews>
    <sheetView rightToLeft="1" view="pageBreakPreview" topLeftCell="A9" zoomScaleNormal="100" zoomScaleSheetLayoutView="100" workbookViewId="0">
      <selection activeCell="B19" sqref="B19"/>
    </sheetView>
  </sheetViews>
  <sheetFormatPr defaultRowHeight="15" x14ac:dyDescent="0.25"/>
  <cols>
    <col min="1" max="1" width="4.85546875" customWidth="1"/>
    <col min="2" max="8" width="11" customWidth="1"/>
    <col min="9" max="9" width="33" customWidth="1"/>
    <col min="10" max="10" width="3" customWidth="1"/>
    <col min="11" max="11" width="1.5703125" customWidth="1"/>
  </cols>
  <sheetData>
    <row r="2" spans="1:22" ht="36.75" customHeight="1" x14ac:dyDescent="0.25"/>
    <row r="6" spans="1:22" ht="28.15" customHeight="1" x14ac:dyDescent="0.25"/>
    <row r="7" spans="1:22" ht="33" customHeight="1" x14ac:dyDescent="0.25">
      <c r="A7" s="640" t="s">
        <v>383</v>
      </c>
      <c r="B7" s="640"/>
      <c r="C7" s="640"/>
      <c r="D7" s="640"/>
      <c r="E7" s="640"/>
      <c r="F7" s="640"/>
      <c r="G7" s="640"/>
      <c r="H7" s="640"/>
      <c r="I7" s="640"/>
      <c r="J7" s="640"/>
      <c r="K7" s="640"/>
    </row>
    <row r="8" spans="1:22" ht="33" customHeight="1" x14ac:dyDescent="0.25">
      <c r="A8" s="640" t="s">
        <v>35</v>
      </c>
      <c r="B8" s="640"/>
      <c r="C8" s="640"/>
      <c r="D8" s="640"/>
      <c r="E8" s="640"/>
      <c r="F8" s="640"/>
      <c r="G8" s="640"/>
      <c r="H8" s="640"/>
      <c r="I8" s="640"/>
      <c r="J8" s="640"/>
      <c r="K8" s="640"/>
    </row>
    <row r="9" spans="1:22" ht="33" customHeight="1" x14ac:dyDescent="0.25">
      <c r="A9" s="640" t="str">
        <f>تنظیم!A1</f>
        <v>برای ماه منتهی به 1404/11/30</v>
      </c>
      <c r="B9" s="640"/>
      <c r="C9" s="640"/>
      <c r="D9" s="640"/>
      <c r="E9" s="640"/>
      <c r="F9" s="640"/>
      <c r="G9" s="640"/>
      <c r="H9" s="640"/>
      <c r="I9" s="640"/>
      <c r="J9" s="640"/>
      <c r="K9" s="640"/>
    </row>
    <row r="10" spans="1:22" ht="51" customHeight="1" x14ac:dyDescent="0.25"/>
    <row r="11" spans="1:22" s="12" customFormat="1" ht="26.25" customHeight="1" x14ac:dyDescent="0.6">
      <c r="B11" s="639" t="s">
        <v>384</v>
      </c>
      <c r="C11" s="639"/>
      <c r="D11" s="639"/>
      <c r="E11" s="639"/>
      <c r="F11" s="639"/>
      <c r="G11" s="639"/>
      <c r="H11" s="639"/>
      <c r="I11" s="639"/>
      <c r="J11" s="639"/>
      <c r="K11" s="639"/>
    </row>
    <row r="12" spans="1:22" s="12" customFormat="1" ht="28.15" customHeight="1" x14ac:dyDescent="0.6">
      <c r="B12" s="638" t="s">
        <v>98</v>
      </c>
      <c r="C12" s="638"/>
      <c r="D12" s="638"/>
      <c r="E12" s="638"/>
      <c r="F12" s="638"/>
      <c r="G12" s="638"/>
      <c r="H12" s="638"/>
      <c r="I12" s="638"/>
    </row>
    <row r="13" spans="1:22" s="12" customFormat="1" ht="70.900000000000006" customHeight="1" x14ac:dyDescent="0.45">
      <c r="B13" s="635" t="s">
        <v>391</v>
      </c>
      <c r="C13" s="635"/>
      <c r="D13" s="635"/>
      <c r="E13" s="635"/>
      <c r="F13" s="635"/>
      <c r="G13" s="635"/>
      <c r="H13" s="635"/>
      <c r="I13" s="635"/>
    </row>
    <row r="14" spans="1:22" s="12" customFormat="1" ht="24.75" x14ac:dyDescent="0.45">
      <c r="B14" s="13"/>
      <c r="C14" s="13"/>
      <c r="D14" s="13"/>
      <c r="E14" s="13"/>
      <c r="F14" s="13"/>
      <c r="G14" s="13"/>
      <c r="H14" s="13"/>
      <c r="I14" s="13"/>
      <c r="V14" s="14"/>
    </row>
    <row r="15" spans="1:22" s="12" customFormat="1" ht="66" customHeight="1" x14ac:dyDescent="0.45">
      <c r="B15" s="13"/>
      <c r="C15" s="13"/>
      <c r="D15" s="13"/>
      <c r="E15" s="13"/>
      <c r="F15" s="13"/>
      <c r="G15" s="13"/>
      <c r="H15" s="13"/>
      <c r="I15" s="13"/>
      <c r="V15" s="14"/>
    </row>
    <row r="16" spans="1:22" ht="28.5" customHeight="1" x14ac:dyDescent="0.25">
      <c r="V16" s="15"/>
    </row>
    <row r="17" spans="2:22" s="16" customFormat="1" ht="44.25" customHeight="1" x14ac:dyDescent="0.25">
      <c r="B17" s="636" t="s">
        <v>99</v>
      </c>
      <c r="C17" s="636"/>
      <c r="D17" s="636"/>
      <c r="E17" s="636" t="s">
        <v>102</v>
      </c>
      <c r="F17" s="636"/>
      <c r="G17" s="636"/>
      <c r="H17" s="636" t="s">
        <v>100</v>
      </c>
      <c r="I17" s="636"/>
      <c r="V17" s="17"/>
    </row>
    <row r="18" spans="2:22" s="16" customFormat="1" ht="65.25" customHeight="1" x14ac:dyDescent="0.25">
      <c r="B18" s="636" t="s">
        <v>405</v>
      </c>
      <c r="C18" s="636"/>
      <c r="D18" s="636"/>
      <c r="E18" s="637" t="s">
        <v>101</v>
      </c>
      <c r="F18" s="637"/>
      <c r="G18" s="637"/>
      <c r="H18" s="637"/>
      <c r="I18" s="637"/>
      <c r="V18" s="17"/>
    </row>
    <row r="19" spans="2:22" ht="18" x14ac:dyDescent="0.45">
      <c r="C19" s="12"/>
      <c r="D19" s="12"/>
      <c r="E19" s="12"/>
      <c r="F19" s="12"/>
      <c r="G19" s="12"/>
      <c r="H19" s="12"/>
      <c r="V19" s="15"/>
    </row>
    <row r="20" spans="2:22" ht="54.6" customHeight="1" x14ac:dyDescent="0.25">
      <c r="V20" s="15"/>
    </row>
    <row r="21" spans="2:22" x14ac:dyDescent="0.25">
      <c r="V21" s="15"/>
    </row>
    <row r="22" spans="2:22" x14ac:dyDescent="0.25">
      <c r="V22" s="15"/>
    </row>
    <row r="23" spans="2:22" x14ac:dyDescent="0.25">
      <c r="V23" s="15"/>
    </row>
    <row r="24" spans="2:22" x14ac:dyDescent="0.25">
      <c r="V24" s="15"/>
    </row>
    <row r="25" spans="2:22" x14ac:dyDescent="0.25">
      <c r="V25" s="15"/>
    </row>
    <row r="26" spans="2:22" x14ac:dyDescent="0.25">
      <c r="V26" s="15"/>
    </row>
    <row r="27" spans="2:22" x14ac:dyDescent="0.25">
      <c r="V27" s="15"/>
    </row>
    <row r="28" spans="2:22" x14ac:dyDescent="0.25">
      <c r="V28" s="15"/>
    </row>
    <row r="29" spans="2:22" x14ac:dyDescent="0.25">
      <c r="V29" s="15"/>
    </row>
    <row r="30" spans="2:22" x14ac:dyDescent="0.25">
      <c r="V30" s="15"/>
    </row>
    <row r="31" spans="2:22" x14ac:dyDescent="0.25">
      <c r="V31" s="15"/>
    </row>
    <row r="32" spans="2:22" x14ac:dyDescent="0.25">
      <c r="V32" s="15"/>
    </row>
    <row r="33" spans="22:22" x14ac:dyDescent="0.25">
      <c r="V33" s="15"/>
    </row>
    <row r="34" spans="22:22" x14ac:dyDescent="0.25">
      <c r="V34" s="15"/>
    </row>
    <row r="35" spans="22:22" x14ac:dyDescent="0.25">
      <c r="V35" s="15"/>
    </row>
    <row r="36" spans="22:22" x14ac:dyDescent="0.25">
      <c r="V36" s="15"/>
    </row>
    <row r="37" spans="22:22" x14ac:dyDescent="0.25">
      <c r="V37" s="15"/>
    </row>
    <row r="38" spans="22:22" x14ac:dyDescent="0.25">
      <c r="V38" s="15"/>
    </row>
    <row r="39" spans="22:22" x14ac:dyDescent="0.25">
      <c r="V39" s="15"/>
    </row>
    <row r="40" spans="22:22" x14ac:dyDescent="0.25">
      <c r="V40" s="15"/>
    </row>
    <row r="41" spans="22:22" x14ac:dyDescent="0.25">
      <c r="V41" s="15"/>
    </row>
    <row r="42" spans="22:22" x14ac:dyDescent="0.25">
      <c r="V42" s="15"/>
    </row>
    <row r="43" spans="22:22" x14ac:dyDescent="0.25">
      <c r="V43" s="15"/>
    </row>
    <row r="44" spans="22:22" x14ac:dyDescent="0.25">
      <c r="V44" s="15"/>
    </row>
    <row r="45" spans="22:22" x14ac:dyDescent="0.25">
      <c r="V45" s="15"/>
    </row>
    <row r="46" spans="22:22" x14ac:dyDescent="0.25">
      <c r="V46" s="15"/>
    </row>
    <row r="47" spans="22:22" x14ac:dyDescent="0.25">
      <c r="V47" s="15"/>
    </row>
    <row r="48" spans="22:22" x14ac:dyDescent="0.25">
      <c r="V48" s="15"/>
    </row>
    <row r="49" spans="22:22" x14ac:dyDescent="0.25">
      <c r="V49" s="15"/>
    </row>
  </sheetData>
  <mergeCells count="12">
    <mergeCell ref="B12:I12"/>
    <mergeCell ref="B11:K11"/>
    <mergeCell ref="A7:K7"/>
    <mergeCell ref="A8:K8"/>
    <mergeCell ref="A9:K9"/>
    <mergeCell ref="B13:I13"/>
    <mergeCell ref="B17:D17"/>
    <mergeCell ref="E17:G17"/>
    <mergeCell ref="H17:I17"/>
    <mergeCell ref="B18:D18"/>
    <mergeCell ref="E18:G18"/>
    <mergeCell ref="H18:I18"/>
  </mergeCells>
  <printOptions horizontalCentered="1"/>
  <pageMargins left="0.196850393700787" right="0.196850393700787" top="0.31496062992126" bottom="0.35433070866141703" header="0.31496062992126" footer="0.31496062992126"/>
  <pageSetup paperSize="9" scale="84" fitToHeight="0" orientation="portrait" r:id="rId1"/>
  <headerFooter>
    <oddFooter>&amp;C&amp;"B Nazanin,Regular"&amp;P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86270-7C1C-4535-B9C9-589E2E3FBBAB}">
  <sheetPr>
    <tabColor theme="0" tint="-0.499984740745262"/>
    <pageSetUpPr fitToPage="1"/>
  </sheetPr>
  <dimension ref="A1:AS67"/>
  <sheetViews>
    <sheetView rightToLeft="1" view="pageBreakPreview" zoomScale="70" zoomScaleNormal="100" zoomScaleSheetLayoutView="70" workbookViewId="0">
      <selection activeCell="G56" sqref="G56"/>
    </sheetView>
  </sheetViews>
  <sheetFormatPr defaultColWidth="9.140625" defaultRowHeight="18.75" x14ac:dyDescent="0.25"/>
  <cols>
    <col min="1" max="1" width="55.140625" style="8" customWidth="1"/>
    <col min="2" max="2" width="1" style="8" customWidth="1"/>
    <col min="3" max="3" width="26.42578125" style="8" customWidth="1"/>
    <col min="4" max="4" width="1" style="8" customWidth="1"/>
    <col min="5" max="5" width="18.42578125" style="8" customWidth="1"/>
    <col min="6" max="6" width="1" style="8" customWidth="1"/>
    <col min="7" max="7" width="18.42578125" style="8" customWidth="1"/>
    <col min="8" max="8" width="1" style="8" customWidth="1"/>
    <col min="9" max="9" width="27.5703125" style="8" customWidth="1"/>
    <col min="10" max="10" width="1" style="8" customWidth="1"/>
    <col min="11" max="11" width="19.140625" style="8" customWidth="1"/>
    <col min="12" max="12" width="1" style="8" customWidth="1"/>
    <col min="13" max="13" width="17.7109375" style="8" customWidth="1"/>
    <col min="14" max="14" width="1" style="8" customWidth="1"/>
    <col min="15" max="15" width="18.28515625" style="8" customWidth="1"/>
    <col min="16" max="16" width="1" style="8" customWidth="1"/>
    <col min="17" max="17" width="17.5703125" style="30" customWidth="1"/>
    <col min="18" max="18" width="20" style="8" customWidth="1"/>
    <col min="19" max="20" width="12.140625" style="8" customWidth="1"/>
    <col min="21" max="21" width="15.42578125" style="8" bestFit="1" customWidth="1"/>
    <col min="22" max="22" width="19.42578125" style="8" bestFit="1" customWidth="1"/>
    <col min="23" max="23" width="10" style="8" bestFit="1" customWidth="1"/>
    <col min="24" max="24" width="8" style="8" bestFit="1" customWidth="1"/>
    <col min="25" max="25" width="14.42578125" style="8" bestFit="1" customWidth="1"/>
    <col min="26" max="26" width="47.42578125" style="8" bestFit="1" customWidth="1"/>
    <col min="27" max="39" width="9.140625" style="8"/>
    <col min="40" max="40" width="14.85546875" style="8" customWidth="1"/>
    <col min="41" max="41" width="17.7109375" style="8" bestFit="1" customWidth="1"/>
    <col min="42" max="42" width="9.42578125" style="8" bestFit="1" customWidth="1"/>
    <col min="43" max="43" width="7.28515625" style="8" bestFit="1" customWidth="1"/>
    <col min="44" max="44" width="13" style="8" bestFit="1" customWidth="1"/>
    <col min="45" max="45" width="45.85546875" style="8" bestFit="1" customWidth="1"/>
    <col min="46" max="16384" width="9.140625" style="8"/>
  </cols>
  <sheetData>
    <row r="1" spans="1:45" ht="4.5" customHeight="1" x14ac:dyDescent="0.25"/>
    <row r="2" spans="1:45" ht="26.45" customHeight="1" x14ac:dyDescent="0.25">
      <c r="A2" s="718" t="s">
        <v>58</v>
      </c>
      <c r="B2" s="718"/>
      <c r="C2" s="718"/>
      <c r="D2" s="718"/>
      <c r="E2" s="718"/>
      <c r="F2" s="718"/>
      <c r="G2" s="718"/>
      <c r="H2" s="718"/>
      <c r="I2" s="718"/>
      <c r="J2" s="718"/>
      <c r="K2" s="718"/>
      <c r="L2" s="718"/>
      <c r="M2" s="718"/>
      <c r="N2" s="718"/>
      <c r="O2" s="718"/>
      <c r="P2" s="6"/>
    </row>
    <row r="3" spans="1:45" ht="26.45" customHeight="1" x14ac:dyDescent="0.25">
      <c r="A3" s="718" t="s">
        <v>22</v>
      </c>
      <c r="B3" s="718"/>
      <c r="C3" s="718"/>
      <c r="D3" s="718"/>
      <c r="E3" s="718"/>
      <c r="F3" s="718"/>
      <c r="G3" s="718"/>
      <c r="H3" s="718"/>
      <c r="I3" s="718"/>
      <c r="J3" s="718"/>
      <c r="K3" s="718"/>
      <c r="L3" s="718"/>
      <c r="M3" s="718"/>
      <c r="N3" s="718"/>
      <c r="O3" s="718"/>
      <c r="P3" s="6"/>
    </row>
    <row r="4" spans="1:45" ht="26.45" customHeight="1" x14ac:dyDescent="0.25">
      <c r="A4" s="718" t="e">
        <f>#REF!</f>
        <v>#REF!</v>
      </c>
      <c r="B4" s="718"/>
      <c r="C4" s="718"/>
      <c r="D4" s="718"/>
      <c r="E4" s="718"/>
      <c r="F4" s="718"/>
      <c r="G4" s="718"/>
      <c r="H4" s="718"/>
      <c r="I4" s="718"/>
      <c r="J4" s="718"/>
      <c r="K4" s="718"/>
      <c r="L4" s="718"/>
      <c r="M4" s="718"/>
      <c r="N4" s="718"/>
      <c r="O4" s="718"/>
      <c r="P4" s="6"/>
    </row>
    <row r="5" spans="1:45" ht="5.25" hidden="1" customHeight="1" x14ac:dyDescent="0.25">
      <c r="A5" s="661"/>
      <c r="B5" s="661"/>
      <c r="C5" s="661"/>
      <c r="D5" s="661"/>
      <c r="E5" s="661"/>
      <c r="F5" s="661"/>
      <c r="G5" s="661"/>
      <c r="H5" s="661"/>
      <c r="I5" s="661"/>
      <c r="J5" s="661"/>
      <c r="K5" s="661"/>
      <c r="L5" s="661"/>
      <c r="M5" s="661"/>
      <c r="N5" s="661"/>
      <c r="O5" s="661"/>
      <c r="P5" s="661"/>
    </row>
    <row r="6" spans="1:45" ht="21.6" hidden="1" customHeight="1" x14ac:dyDescent="0.25">
      <c r="A6" s="740" t="s">
        <v>131</v>
      </c>
      <c r="B6" s="740"/>
      <c r="C6" s="740"/>
      <c r="D6" s="740"/>
      <c r="E6" s="740"/>
      <c r="F6" s="740"/>
      <c r="G6" s="740"/>
      <c r="H6" s="740"/>
      <c r="I6" s="740"/>
      <c r="J6" s="740"/>
      <c r="K6" s="740"/>
      <c r="L6" s="740"/>
      <c r="M6" s="740"/>
      <c r="N6" s="740"/>
      <c r="O6" s="740"/>
      <c r="AN6" s="156" t="s">
        <v>14</v>
      </c>
      <c r="AO6" s="189" t="s">
        <v>195</v>
      </c>
      <c r="AP6" s="189" t="s">
        <v>19</v>
      </c>
      <c r="AQ6" s="189" t="s">
        <v>194</v>
      </c>
      <c r="AR6" s="189" t="s">
        <v>196</v>
      </c>
    </row>
    <row r="7" spans="1:45" ht="7.5" hidden="1" customHeight="1" x14ac:dyDescent="0.25">
      <c r="AN7" s="156" t="s">
        <v>187</v>
      </c>
      <c r="AO7" s="189">
        <v>40210449312</v>
      </c>
      <c r="AP7" s="189">
        <v>14400</v>
      </c>
      <c r="AQ7" s="189">
        <v>7509</v>
      </c>
      <c r="AR7" s="189">
        <v>14203528</v>
      </c>
      <c r="AS7" s="189" t="s">
        <v>197</v>
      </c>
    </row>
    <row r="8" spans="1:45" ht="24.75" hidden="1" x14ac:dyDescent="0.25">
      <c r="A8" s="720" t="s">
        <v>128</v>
      </c>
      <c r="B8" s="720" t="s">
        <v>92</v>
      </c>
      <c r="C8" s="720" t="s">
        <v>92</v>
      </c>
      <c r="D8" s="150"/>
      <c r="E8" s="720" t="e">
        <f>#REF!</f>
        <v>#REF!</v>
      </c>
      <c r="F8" s="720" t="s">
        <v>93</v>
      </c>
      <c r="G8" s="720" t="s">
        <v>93</v>
      </c>
      <c r="H8" s="150"/>
      <c r="I8" s="720" t="e">
        <f>#REF!</f>
        <v>#REF!</v>
      </c>
      <c r="J8" s="720" t="s">
        <v>94</v>
      </c>
      <c r="K8" s="720" t="s">
        <v>94</v>
      </c>
      <c r="AN8" s="156" t="s">
        <v>188</v>
      </c>
      <c r="AO8" s="190">
        <v>40210118620</v>
      </c>
      <c r="AP8" s="191">
        <v>29949</v>
      </c>
      <c r="AQ8" s="189">
        <v>7506</v>
      </c>
      <c r="AR8" s="189">
        <v>30350670</v>
      </c>
      <c r="AS8" s="190" t="s">
        <v>198</v>
      </c>
    </row>
    <row r="9" spans="1:45" ht="25.9" hidden="1" customHeight="1" x14ac:dyDescent="0.25">
      <c r="A9" s="741" t="s">
        <v>95</v>
      </c>
      <c r="B9" s="150"/>
      <c r="C9" s="741" t="s">
        <v>18</v>
      </c>
      <c r="D9" s="150"/>
      <c r="E9" s="148" t="s">
        <v>96</v>
      </c>
      <c r="F9" s="150"/>
      <c r="G9" s="742" t="s">
        <v>115</v>
      </c>
      <c r="H9" s="150"/>
      <c r="I9" s="148" t="s">
        <v>96</v>
      </c>
      <c r="J9" s="150"/>
      <c r="K9" s="742" t="s">
        <v>115</v>
      </c>
      <c r="AN9" s="156" t="s">
        <v>170</v>
      </c>
      <c r="AO9" s="189">
        <v>4027369493</v>
      </c>
      <c r="AP9" s="189">
        <v>5900</v>
      </c>
      <c r="AQ9" s="189">
        <v>7440</v>
      </c>
      <c r="AR9" s="189">
        <v>34917000</v>
      </c>
      <c r="AS9" s="189" t="s">
        <v>199</v>
      </c>
    </row>
    <row r="10" spans="1:45" ht="17.25" hidden="1" customHeight="1" x14ac:dyDescent="0.25">
      <c r="A10" s="720"/>
      <c r="B10" s="150"/>
      <c r="C10" s="720"/>
      <c r="D10" s="150"/>
      <c r="E10" s="136" t="s">
        <v>97</v>
      </c>
      <c r="F10" s="150"/>
      <c r="G10" s="667"/>
      <c r="H10" s="150"/>
      <c r="I10" s="136" t="s">
        <v>97</v>
      </c>
      <c r="J10" s="150"/>
      <c r="K10" s="667"/>
      <c r="AN10" s="156" t="s">
        <v>191</v>
      </c>
      <c r="AO10" s="189">
        <v>4026890971</v>
      </c>
      <c r="AP10" s="189">
        <v>15700</v>
      </c>
      <c r="AQ10" s="189">
        <v>7435</v>
      </c>
      <c r="AR10" s="189">
        <v>7742895</v>
      </c>
      <c r="AS10" s="189" t="s">
        <v>200</v>
      </c>
    </row>
    <row r="11" spans="1:45" ht="18.600000000000001" hidden="1" customHeight="1" x14ac:dyDescent="0.25">
      <c r="A11" s="148"/>
      <c r="B11" s="150"/>
      <c r="C11" s="148"/>
      <c r="D11" s="150"/>
      <c r="E11" s="135" t="s">
        <v>38</v>
      </c>
      <c r="F11" s="150"/>
      <c r="G11" s="149" t="s">
        <v>53</v>
      </c>
      <c r="H11" s="150"/>
      <c r="I11" s="135" t="s">
        <v>38</v>
      </c>
      <c r="J11" s="150"/>
      <c r="K11" s="149" t="s">
        <v>53</v>
      </c>
      <c r="AN11" s="156" t="s">
        <v>192</v>
      </c>
      <c r="AO11" s="189">
        <v>4024280032</v>
      </c>
      <c r="AP11" s="189">
        <v>8300</v>
      </c>
      <c r="AQ11" s="189">
        <v>7395</v>
      </c>
      <c r="AR11" s="189">
        <v>16588042</v>
      </c>
      <c r="AS11" s="189" t="s">
        <v>201</v>
      </c>
    </row>
    <row r="12" spans="1:45" ht="24.75" hidden="1" x14ac:dyDescent="0.25">
      <c r="A12" s="138" t="s">
        <v>63</v>
      </c>
      <c r="B12" s="150"/>
      <c r="C12" s="141" t="s">
        <v>64</v>
      </c>
      <c r="D12" s="138"/>
      <c r="E12" s="151">
        <f t="shared" ref="E12:E14" si="0">I37</f>
        <v>79369</v>
      </c>
      <c r="F12" s="138"/>
      <c r="G12" s="158">
        <f>E12/'سرمایه گذاری ها'!$G$14</f>
        <v>1.2676325425435688E-8</v>
      </c>
      <c r="H12" s="138"/>
      <c r="I12" s="151">
        <f>O37</f>
        <v>79369</v>
      </c>
      <c r="J12" s="138"/>
      <c r="K12" s="158">
        <f>I12/'سرمایه گذاری ها'!$G$15</f>
        <v>1.8913143547430204E-9</v>
      </c>
      <c r="M12" s="166"/>
      <c r="N12" s="166"/>
      <c r="O12" s="166"/>
      <c r="AN12" s="156" t="s">
        <v>193</v>
      </c>
      <c r="AO12" s="189">
        <v>4024272528</v>
      </c>
      <c r="AP12" s="189">
        <v>4920</v>
      </c>
      <c r="AQ12" s="189">
        <v>7394</v>
      </c>
      <c r="AR12" s="189">
        <v>12132180</v>
      </c>
      <c r="AS12" s="189" t="s">
        <v>202</v>
      </c>
    </row>
    <row r="13" spans="1:45" ht="22.5" hidden="1" x14ac:dyDescent="0.25">
      <c r="A13" s="138" t="s">
        <v>105</v>
      </c>
      <c r="B13" s="150"/>
      <c r="C13" s="141" t="s">
        <v>104</v>
      </c>
      <c r="D13" s="138"/>
      <c r="E13" s="151">
        <f t="shared" si="0"/>
        <v>27793</v>
      </c>
      <c r="F13" s="138"/>
      <c r="G13" s="158">
        <f>E13/'سرمایه گذاری ها'!$G$14</f>
        <v>4.4389259351778917E-9</v>
      </c>
      <c r="H13" s="138"/>
      <c r="I13" s="151">
        <f t="shared" ref="I13:I14" si="1">O38</f>
        <v>27793</v>
      </c>
      <c r="J13" s="138"/>
      <c r="K13" s="158">
        <f>I13/'سرمایه گذاری ها'!$G$15</f>
        <v>6.6229006112427737E-10</v>
      </c>
      <c r="M13" s="166"/>
      <c r="N13" s="166"/>
      <c r="O13" s="166"/>
    </row>
    <row r="14" spans="1:45" ht="22.5" hidden="1" x14ac:dyDescent="0.25">
      <c r="A14" s="138" t="s">
        <v>121</v>
      </c>
      <c r="B14" s="150"/>
      <c r="C14" s="141" t="s">
        <v>122</v>
      </c>
      <c r="D14" s="138"/>
      <c r="E14" s="151">
        <f t="shared" si="0"/>
        <v>11899</v>
      </c>
      <c r="F14" s="138"/>
      <c r="G14" s="158">
        <f>E14/'سرمایه گذاری ها'!$G$14</f>
        <v>1.9004346311186894E-9</v>
      </c>
      <c r="H14" s="138"/>
      <c r="I14" s="151">
        <f t="shared" si="1"/>
        <v>11899</v>
      </c>
      <c r="J14" s="138"/>
      <c r="K14" s="158">
        <f>I14/'سرمایه گذاری ها'!$G$15</f>
        <v>2.8354583662496945E-10</v>
      </c>
      <c r="M14" s="166"/>
      <c r="N14" s="166"/>
      <c r="O14" s="166"/>
    </row>
    <row r="15" spans="1:45" ht="22.5" hidden="1" x14ac:dyDescent="0.25">
      <c r="A15" s="138" t="s">
        <v>121</v>
      </c>
      <c r="B15" s="150"/>
      <c r="C15" s="141" t="s">
        <v>123</v>
      </c>
      <c r="D15" s="138"/>
      <c r="E15" s="153" t="e">
        <f>#REF!</f>
        <v>#REF!</v>
      </c>
      <c r="F15" s="138"/>
      <c r="G15" s="158" t="e">
        <f>E15/'سرمایه گذاری ها'!$G$14</f>
        <v>#REF!</v>
      </c>
      <c r="H15" s="138"/>
      <c r="I15" s="151" t="e">
        <f>#REF!</f>
        <v>#REF!</v>
      </c>
      <c r="J15" s="138"/>
      <c r="K15" s="158" t="e">
        <f>I15/'سرمایه گذاری ها'!$G$15</f>
        <v>#REF!</v>
      </c>
      <c r="M15" s="166"/>
      <c r="N15" s="166"/>
      <c r="O15" s="166"/>
    </row>
    <row r="16" spans="1:45" ht="24.75" hidden="1" x14ac:dyDescent="0.25">
      <c r="A16" s="138" t="s">
        <v>129</v>
      </c>
      <c r="B16" s="150"/>
      <c r="C16" s="141" t="s">
        <v>130</v>
      </c>
      <c r="D16" s="138"/>
      <c r="E16" s="153" t="e">
        <f>#REF!</f>
        <v>#REF!</v>
      </c>
      <c r="F16" s="138"/>
      <c r="G16" s="158" t="e">
        <f>E16/'سرمایه گذاری ها'!$G$14</f>
        <v>#REF!</v>
      </c>
      <c r="H16" s="138"/>
      <c r="I16" s="151" t="e">
        <f>#REF!</f>
        <v>#REF!</v>
      </c>
      <c r="J16" s="138"/>
      <c r="K16" s="158" t="e">
        <f>I16/'سرمایه گذاری ها'!$G$15</f>
        <v>#REF!</v>
      </c>
      <c r="N16" s="166"/>
      <c r="O16" s="182"/>
      <c r="T16" s="189" t="s">
        <v>195</v>
      </c>
      <c r="U16" s="189" t="s">
        <v>19</v>
      </c>
      <c r="V16" s="189" t="s">
        <v>194</v>
      </c>
      <c r="W16" s="189" t="s">
        <v>196</v>
      </c>
    </row>
    <row r="17" spans="1:24" ht="24.75" hidden="1" x14ac:dyDescent="0.25">
      <c r="A17" s="138" t="s">
        <v>140</v>
      </c>
      <c r="B17" s="150"/>
      <c r="C17" s="141" t="s">
        <v>141</v>
      </c>
      <c r="D17" s="138"/>
      <c r="E17" s="153">
        <f t="shared" ref="E17:E22" si="2">I40</f>
        <v>15862</v>
      </c>
      <c r="F17" s="138"/>
      <c r="G17" s="158">
        <f>E17/'سرمایه گذاری ها'!$G$14</f>
        <v>2.5333804621232582E-9</v>
      </c>
      <c r="H17" s="138"/>
      <c r="I17" s="151">
        <f t="shared" ref="I17:I22" si="3">O40</f>
        <v>15862</v>
      </c>
      <c r="J17" s="138"/>
      <c r="K17" s="158">
        <f>I17/'سرمایه گذاری ها'!$G$15</f>
        <v>3.7798168422096526E-10</v>
      </c>
      <c r="M17" s="166"/>
      <c r="N17" s="166"/>
      <c r="O17" s="166"/>
      <c r="T17" s="189">
        <v>4024272528</v>
      </c>
      <c r="U17" s="189">
        <v>4920</v>
      </c>
      <c r="V17" s="189">
        <v>7394</v>
      </c>
      <c r="W17" s="189">
        <v>12132180</v>
      </c>
      <c r="X17" s="189" t="s">
        <v>202</v>
      </c>
    </row>
    <row r="18" spans="1:24" ht="24.75" hidden="1" x14ac:dyDescent="0.25">
      <c r="A18" s="138" t="s">
        <v>142</v>
      </c>
      <c r="B18" s="150"/>
      <c r="C18" s="141" t="s">
        <v>144</v>
      </c>
      <c r="D18" s="138"/>
      <c r="E18" s="151">
        <f t="shared" si="2"/>
        <v>195121</v>
      </c>
      <c r="F18" s="138"/>
      <c r="G18" s="158">
        <f>E18/'سرمایه گذاری ها'!$G$14</f>
        <v>3.1163518418229247E-8</v>
      </c>
      <c r="H18" s="138"/>
      <c r="I18" s="151">
        <f t="shared" si="3"/>
        <v>195121</v>
      </c>
      <c r="J18" s="138"/>
      <c r="K18" s="158">
        <f>I18/'سرمایه گذاری ها'!$G$15</f>
        <v>4.6496131765779196E-9</v>
      </c>
      <c r="M18" s="166"/>
      <c r="N18" s="166"/>
      <c r="O18" s="166"/>
      <c r="T18" s="189">
        <v>4024280032</v>
      </c>
      <c r="U18" s="189">
        <v>8300</v>
      </c>
      <c r="V18" s="189">
        <v>7395</v>
      </c>
      <c r="W18" s="189">
        <v>16588042</v>
      </c>
      <c r="X18" s="189" t="s">
        <v>201</v>
      </c>
    </row>
    <row r="19" spans="1:24" ht="24.75" hidden="1" x14ac:dyDescent="0.25">
      <c r="A19" s="138" t="s">
        <v>143</v>
      </c>
      <c r="B19" s="150"/>
      <c r="C19" s="141" t="s">
        <v>145</v>
      </c>
      <c r="D19" s="138"/>
      <c r="E19" s="151">
        <f t="shared" si="2"/>
        <v>1940</v>
      </c>
      <c r="F19" s="138"/>
      <c r="G19" s="158">
        <f>E19/'سرمایه گذاری ها'!$G$14</f>
        <v>3.0984479236660708E-10</v>
      </c>
      <c r="H19" s="138"/>
      <c r="I19" s="151">
        <f t="shared" si="3"/>
        <v>1940</v>
      </c>
      <c r="J19" s="138"/>
      <c r="K19" s="158">
        <f>I19/'سرمایه گذاری ها'!$G$15</f>
        <v>4.6229004374522293E-11</v>
      </c>
      <c r="M19" s="166"/>
      <c r="N19" s="166"/>
      <c r="O19" s="166"/>
      <c r="T19" s="189">
        <v>4026890971</v>
      </c>
      <c r="U19" s="189">
        <v>15700</v>
      </c>
      <c r="V19" s="189">
        <v>7435</v>
      </c>
      <c r="W19" s="189">
        <v>7742895</v>
      </c>
      <c r="X19" s="189" t="s">
        <v>200</v>
      </c>
    </row>
    <row r="20" spans="1:24" ht="24.75" hidden="1" x14ac:dyDescent="0.25">
      <c r="A20" s="138" t="s">
        <v>166</v>
      </c>
      <c r="B20" s="150"/>
      <c r="C20" s="141" t="s">
        <v>161</v>
      </c>
      <c r="D20" s="138"/>
      <c r="E20" s="153">
        <f t="shared" si="2"/>
        <v>35779</v>
      </c>
      <c r="F20" s="138"/>
      <c r="G20" s="158">
        <f>E20/'سرمایه گذاری ها'!$G$14</f>
        <v>5.714400425816925E-9</v>
      </c>
      <c r="H20" s="138"/>
      <c r="I20" s="151">
        <f t="shared" si="3"/>
        <v>35779</v>
      </c>
      <c r="J20" s="138"/>
      <c r="K20" s="158">
        <f>I20/'سرمایه گذاری ها'!$G$15</f>
        <v>8.5259151933816142E-10</v>
      </c>
      <c r="M20" s="166"/>
      <c r="N20" s="166"/>
      <c r="O20" s="166"/>
      <c r="T20" s="189">
        <v>4027369493</v>
      </c>
      <c r="U20" s="189">
        <v>5900</v>
      </c>
      <c r="V20" s="189">
        <v>7440</v>
      </c>
      <c r="W20" s="189">
        <v>34917000</v>
      </c>
      <c r="X20" s="189" t="s">
        <v>199</v>
      </c>
    </row>
    <row r="21" spans="1:24" ht="24.75" hidden="1" x14ac:dyDescent="0.25">
      <c r="A21" s="138" t="s">
        <v>183</v>
      </c>
      <c r="B21" s="150"/>
      <c r="C21" s="141" t="s">
        <v>184</v>
      </c>
      <c r="D21" s="138"/>
      <c r="E21" s="151">
        <f t="shared" si="2"/>
        <v>342217408</v>
      </c>
      <c r="F21" s="138"/>
      <c r="G21" s="158">
        <f>E21/'سرمایه گذاری ها'!$G$14</f>
        <v>5.4656846250514664E-5</v>
      </c>
      <c r="H21" s="138"/>
      <c r="I21" s="151">
        <f t="shared" si="3"/>
        <v>342217408</v>
      </c>
      <c r="J21" s="138"/>
      <c r="K21" s="158">
        <f>I21/'سرمایه گذاری ها'!$G$15</f>
        <v>8.15482992343798E-6</v>
      </c>
      <c r="M21" s="166"/>
      <c r="N21" s="166"/>
      <c r="O21" s="166"/>
      <c r="T21" s="190">
        <v>40210118620</v>
      </c>
      <c r="U21" s="191">
        <v>29949</v>
      </c>
      <c r="V21" s="189">
        <v>7506</v>
      </c>
      <c r="W21" s="189">
        <v>30350670</v>
      </c>
      <c r="X21" s="190" t="s">
        <v>198</v>
      </c>
    </row>
    <row r="22" spans="1:24" ht="24.75" hidden="1" x14ac:dyDescent="0.25">
      <c r="A22" s="138" t="s">
        <v>173</v>
      </c>
      <c r="B22" s="150"/>
      <c r="C22" s="141" t="s">
        <v>174</v>
      </c>
      <c r="D22" s="138"/>
      <c r="E22" s="151">
        <f t="shared" si="2"/>
        <v>2382</v>
      </c>
      <c r="F22" s="138"/>
      <c r="G22" s="158">
        <f>E22/'سرمایه گذاری ها'!$G$14</f>
        <v>3.8043829660683405E-10</v>
      </c>
      <c r="H22" s="138"/>
      <c r="I22" s="151">
        <f t="shared" si="3"/>
        <v>2382</v>
      </c>
      <c r="J22" s="138"/>
      <c r="K22" s="158">
        <f>I22/'سرمایه گذاری ها'!$G$15</f>
        <v>5.676159196912995E-11</v>
      </c>
      <c r="O22" s="182"/>
      <c r="T22" s="189">
        <v>40210449312</v>
      </c>
      <c r="U22" s="189">
        <v>14400</v>
      </c>
      <c r="V22" s="189">
        <v>7509</v>
      </c>
      <c r="W22" s="189">
        <v>14203528</v>
      </c>
      <c r="X22" s="189" t="s">
        <v>197</v>
      </c>
    </row>
    <row r="23" spans="1:24" ht="24.75" hidden="1" x14ac:dyDescent="0.25">
      <c r="A23" s="138" t="s">
        <v>158</v>
      </c>
      <c r="B23" s="150"/>
      <c r="C23" s="141">
        <v>4024272528</v>
      </c>
      <c r="D23" s="138"/>
      <c r="E23" s="153" t="e">
        <f>#REF!</f>
        <v>#REF!</v>
      </c>
      <c r="F23" s="138"/>
      <c r="G23" s="158" t="e">
        <f>E23/'سرمایه گذاری ها'!$G$14</f>
        <v>#REF!</v>
      </c>
      <c r="H23" s="138"/>
      <c r="I23" s="151" t="e">
        <f>#REF!</f>
        <v>#REF!</v>
      </c>
      <c r="J23" s="138"/>
      <c r="K23" s="158" t="e">
        <f>I23/'سرمایه گذاری ها'!$G$15</f>
        <v>#REF!</v>
      </c>
      <c r="O23" s="182"/>
      <c r="T23" s="189">
        <v>40211097620</v>
      </c>
      <c r="U23" s="189">
        <v>125714</v>
      </c>
      <c r="V23" s="189">
        <v>7520</v>
      </c>
      <c r="W23" s="189"/>
      <c r="X23" s="189" t="s">
        <v>209</v>
      </c>
    </row>
    <row r="24" spans="1:24" ht="22.5" hidden="1" x14ac:dyDescent="0.25">
      <c r="A24" s="138" t="s">
        <v>159</v>
      </c>
      <c r="B24" s="150"/>
      <c r="C24" s="141">
        <v>4024280032</v>
      </c>
      <c r="D24" s="138"/>
      <c r="E24" s="153" t="e">
        <f>#REF!</f>
        <v>#REF!</v>
      </c>
      <c r="F24" s="138"/>
      <c r="G24" s="158" t="e">
        <f>E24/'سرمایه گذاری ها'!$G$14</f>
        <v>#REF!</v>
      </c>
      <c r="H24" s="138"/>
      <c r="I24" s="151" t="e">
        <f>#REF!</f>
        <v>#REF!</v>
      </c>
      <c r="J24" s="138"/>
      <c r="K24" s="158" t="e">
        <f>I24/'سرمایه گذاری ها'!$G$15</f>
        <v>#REF!</v>
      </c>
      <c r="M24" s="166"/>
      <c r="N24" s="166"/>
      <c r="O24" s="166"/>
    </row>
    <row r="25" spans="1:24" ht="22.5" hidden="1" x14ac:dyDescent="0.25">
      <c r="A25" s="138" t="s">
        <v>159</v>
      </c>
      <c r="B25" s="150"/>
      <c r="C25" s="141">
        <v>4026890971</v>
      </c>
      <c r="D25" s="138"/>
      <c r="E25" s="153" t="e">
        <f>#REF!</f>
        <v>#REF!</v>
      </c>
      <c r="F25" s="138"/>
      <c r="G25" s="158" t="e">
        <f>E25/'سرمایه گذاری ها'!$G$14</f>
        <v>#REF!</v>
      </c>
      <c r="H25" s="138"/>
      <c r="I25" s="151" t="e">
        <f>#REF!</f>
        <v>#REF!</v>
      </c>
      <c r="J25" s="138"/>
      <c r="K25" s="158" t="e">
        <f>I25/'سرمایه گذاری ها'!$G$15</f>
        <v>#REF!</v>
      </c>
      <c r="M25" s="166"/>
      <c r="N25" s="166"/>
      <c r="O25" s="166"/>
    </row>
    <row r="26" spans="1:24" ht="22.5" hidden="1" x14ac:dyDescent="0.25">
      <c r="A26" s="138" t="s">
        <v>159</v>
      </c>
      <c r="B26" s="150"/>
      <c r="C26" s="141">
        <v>4027369493</v>
      </c>
      <c r="D26" s="138"/>
      <c r="E26" s="153" t="e">
        <f>#REF!</f>
        <v>#REF!</v>
      </c>
      <c r="F26" s="138"/>
      <c r="G26" s="158" t="e">
        <f>E26/'سرمایه گذاری ها'!$G$14</f>
        <v>#REF!</v>
      </c>
      <c r="H26" s="138"/>
      <c r="I26" s="151" t="e">
        <f>#REF!</f>
        <v>#REF!</v>
      </c>
      <c r="J26" s="138"/>
      <c r="K26" s="158" t="e">
        <f>I26/'سرمایه گذاری ها'!$G$15</f>
        <v>#REF!</v>
      </c>
      <c r="O26" s="182"/>
      <c r="Q26" s="125"/>
      <c r="R26" s="166"/>
      <c r="S26" s="166"/>
      <c r="T26" s="166"/>
      <c r="U26" s="166"/>
      <c r="V26" s="166"/>
      <c r="W26" s="166"/>
    </row>
    <row r="27" spans="1:24" ht="22.5" hidden="1" x14ac:dyDescent="0.25">
      <c r="A27" s="138" t="s">
        <v>159</v>
      </c>
      <c r="B27" s="150"/>
      <c r="C27" s="141">
        <v>40210118620</v>
      </c>
      <c r="D27" s="138"/>
      <c r="E27" s="153" t="e">
        <f>#REF!</f>
        <v>#REF!</v>
      </c>
      <c r="F27" s="138"/>
      <c r="G27" s="158" t="e">
        <f>E27/'سرمایه گذاری ها'!$G$14</f>
        <v>#REF!</v>
      </c>
      <c r="H27" s="138"/>
      <c r="I27" s="151" t="e">
        <f>#REF!</f>
        <v>#REF!</v>
      </c>
      <c r="J27" s="138"/>
      <c r="K27" s="158" t="e">
        <f>I27/'سرمایه گذاری ها'!$G$15</f>
        <v>#REF!</v>
      </c>
      <c r="M27" s="166"/>
      <c r="N27" s="166"/>
      <c r="O27" s="166"/>
    </row>
    <row r="28" spans="1:24" ht="22.5" hidden="1" x14ac:dyDescent="0.25">
      <c r="A28" s="138" t="s">
        <v>159</v>
      </c>
      <c r="B28" s="150"/>
      <c r="C28" s="141">
        <v>40210449312</v>
      </c>
      <c r="D28" s="138"/>
      <c r="E28" s="153" t="e">
        <f>#REF!</f>
        <v>#REF!</v>
      </c>
      <c r="F28" s="138"/>
      <c r="G28" s="158" t="e">
        <f>E28/'سرمایه گذاری ها'!$G$14</f>
        <v>#REF!</v>
      </c>
      <c r="H28" s="138"/>
      <c r="I28" s="151" t="e">
        <f>#REF!</f>
        <v>#REF!</v>
      </c>
      <c r="J28" s="138"/>
      <c r="K28" s="158" t="e">
        <f>I28/'سرمایه گذاری ها'!$G$15</f>
        <v>#REF!</v>
      </c>
      <c r="M28" s="166"/>
      <c r="N28" s="166"/>
      <c r="O28" s="166"/>
      <c r="U28" s="144">
        <v>-1</v>
      </c>
    </row>
    <row r="29" spans="1:24" ht="22.5" hidden="1" x14ac:dyDescent="0.25">
      <c r="A29" s="138" t="s">
        <v>159</v>
      </c>
      <c r="B29" s="150"/>
      <c r="C29" s="141">
        <v>40211097620</v>
      </c>
      <c r="D29" s="138"/>
      <c r="E29" s="151" t="e">
        <f>#REF!</f>
        <v>#REF!</v>
      </c>
      <c r="F29" s="138"/>
      <c r="G29" s="158" t="e">
        <f>E29/'سرمایه گذاری ها'!$G$14</f>
        <v>#REF!</v>
      </c>
      <c r="H29" s="138"/>
      <c r="I29" s="151" t="e">
        <f>#REF!</f>
        <v>#REF!</v>
      </c>
      <c r="J29" s="138"/>
      <c r="K29" s="158" t="e">
        <f>I29/'سرمایه گذاری ها'!$G$15</f>
        <v>#REF!</v>
      </c>
      <c r="O29" s="182"/>
    </row>
    <row r="30" spans="1:24" ht="23.45" hidden="1" customHeight="1" thickBot="1" x14ac:dyDescent="0.3">
      <c r="A30" s="146"/>
      <c r="B30" s="150"/>
      <c r="C30" s="138"/>
      <c r="D30" s="165"/>
      <c r="E30" s="145" t="e">
        <f>SUM(E12:E29)</f>
        <v>#REF!</v>
      </c>
      <c r="F30" s="138"/>
      <c r="G30" s="159" t="e">
        <f>SUM(G12:G29)</f>
        <v>#REF!</v>
      </c>
      <c r="H30" s="138"/>
      <c r="I30" s="145" t="e">
        <f>SUM(I12:I29)</f>
        <v>#REF!</v>
      </c>
      <c r="J30" s="138"/>
      <c r="K30" s="159" t="e">
        <f>SUM(K12:K29)</f>
        <v>#REF!</v>
      </c>
      <c r="M30" s="166"/>
      <c r="N30" s="166"/>
      <c r="O30" s="205"/>
    </row>
    <row r="31" spans="1:24" ht="9.6" customHeight="1" x14ac:dyDescent="0.25">
      <c r="A31" s="180"/>
      <c r="B31" s="180"/>
      <c r="C31" s="180"/>
      <c r="D31" s="180"/>
      <c r="E31" s="180"/>
      <c r="F31" s="180"/>
      <c r="G31" s="192"/>
      <c r="H31" s="180"/>
      <c r="I31" s="180"/>
      <c r="J31" s="180"/>
      <c r="K31" s="192"/>
      <c r="L31" s="180"/>
      <c r="M31" s="206"/>
      <c r="N31" s="206"/>
      <c r="O31" s="206"/>
    </row>
    <row r="32" spans="1:24" ht="28.5" x14ac:dyDescent="0.25">
      <c r="A32" s="743" t="s">
        <v>116</v>
      </c>
      <c r="B32" s="743"/>
      <c r="C32" s="743"/>
      <c r="D32" s="743"/>
      <c r="E32" s="743"/>
      <c r="F32" s="743"/>
      <c r="G32" s="729"/>
      <c r="H32" s="729"/>
      <c r="I32" s="729"/>
      <c r="J32" s="729"/>
      <c r="K32" s="729"/>
      <c r="L32" s="729"/>
      <c r="M32" s="728"/>
      <c r="N32" s="728"/>
      <c r="O32" s="728"/>
    </row>
    <row r="33" spans="1:26" ht="21" customHeight="1" x14ac:dyDescent="0.25">
      <c r="M33" s="166"/>
      <c r="N33" s="166"/>
      <c r="O33" s="166"/>
    </row>
    <row r="34" spans="1:26" ht="18" customHeight="1" x14ac:dyDescent="0.25">
      <c r="A34" s="710"/>
      <c r="B34" s="710"/>
      <c r="C34" s="710"/>
      <c r="D34" s="193"/>
      <c r="E34" s="720" t="e">
        <f>#REF!</f>
        <v>#REF!</v>
      </c>
      <c r="F34" s="720"/>
      <c r="G34" s="720"/>
      <c r="H34" s="720"/>
      <c r="I34" s="720"/>
      <c r="J34" s="193"/>
      <c r="K34" s="720" t="e">
        <f>#REF!</f>
        <v>#REF!</v>
      </c>
      <c r="L34" s="720"/>
      <c r="M34" s="720"/>
      <c r="N34" s="720"/>
      <c r="O34" s="720"/>
      <c r="Q34" s="30" t="s">
        <v>211</v>
      </c>
      <c r="R34" s="182" t="e">
        <f>#REF!</f>
        <v>#REF!</v>
      </c>
      <c r="S34" s="197">
        <v>-1</v>
      </c>
    </row>
    <row r="35" spans="1:26" ht="21" customHeight="1" x14ac:dyDescent="0.25">
      <c r="A35" s="147" t="s">
        <v>36</v>
      </c>
      <c r="B35" s="193"/>
      <c r="C35" s="136" t="s">
        <v>54</v>
      </c>
      <c r="D35" s="193"/>
      <c r="E35" s="147" t="s">
        <v>24</v>
      </c>
      <c r="F35" s="193"/>
      <c r="G35" s="147" t="s">
        <v>25</v>
      </c>
      <c r="H35" s="193"/>
      <c r="I35" s="147" t="s">
        <v>26</v>
      </c>
      <c r="J35" s="193"/>
      <c r="K35" s="147" t="s">
        <v>24</v>
      </c>
      <c r="L35" s="193"/>
      <c r="M35" s="147" t="s">
        <v>25</v>
      </c>
      <c r="N35" s="193"/>
      <c r="O35" s="147" t="s">
        <v>26</v>
      </c>
      <c r="Q35" s="30" t="s">
        <v>212</v>
      </c>
      <c r="R35" s="182" t="e">
        <f>#REF!</f>
        <v>#REF!</v>
      </c>
    </row>
    <row r="36" spans="1:26" ht="21" customHeight="1" x14ac:dyDescent="0.25">
      <c r="A36" s="148"/>
      <c r="B36" s="193"/>
      <c r="C36" s="134"/>
      <c r="D36" s="193"/>
      <c r="E36" s="149" t="s">
        <v>38</v>
      </c>
      <c r="F36" s="193"/>
      <c r="G36" s="149" t="s">
        <v>38</v>
      </c>
      <c r="H36" s="193"/>
      <c r="I36" s="149" t="s">
        <v>38</v>
      </c>
      <c r="J36" s="150"/>
      <c r="K36" s="149" t="s">
        <v>38</v>
      </c>
      <c r="L36" s="150"/>
      <c r="M36" s="199"/>
      <c r="N36" s="203"/>
      <c r="O36" s="199" t="s">
        <v>38</v>
      </c>
      <c r="Q36" s="194" t="s">
        <v>210</v>
      </c>
      <c r="R36" s="187" t="e">
        <f>-#REF!</f>
        <v>#REF!</v>
      </c>
    </row>
    <row r="37" spans="1:26" ht="21" customHeight="1" x14ac:dyDescent="0.25">
      <c r="A37" s="189" t="s">
        <v>162</v>
      </c>
      <c r="B37" s="150"/>
      <c r="C37" s="195">
        <v>0.1</v>
      </c>
      <c r="D37" s="138"/>
      <c r="E37" s="142">
        <v>79369</v>
      </c>
      <c r="F37" s="138"/>
      <c r="G37" s="153">
        <v>0</v>
      </c>
      <c r="H37" s="142"/>
      <c r="I37" s="142">
        <f>E37+G37</f>
        <v>79369</v>
      </c>
      <c r="J37" s="142"/>
      <c r="K37" s="142">
        <v>79369</v>
      </c>
      <c r="L37" s="142"/>
      <c r="M37" s="153">
        <v>0</v>
      </c>
      <c r="N37" s="152"/>
      <c r="O37" s="142">
        <f>K37+M37</f>
        <v>79369</v>
      </c>
      <c r="R37" s="182" t="e">
        <f>SUM(R34:R36)</f>
        <v>#REF!</v>
      </c>
    </row>
    <row r="38" spans="1:26" ht="21" customHeight="1" x14ac:dyDescent="0.25">
      <c r="A38" s="189" t="s">
        <v>163</v>
      </c>
      <c r="B38" s="150"/>
      <c r="C38" s="195">
        <v>0.1</v>
      </c>
      <c r="D38" s="138"/>
      <c r="E38" s="151">
        <v>27793</v>
      </c>
      <c r="F38" s="138"/>
      <c r="G38" s="153">
        <v>0</v>
      </c>
      <c r="H38" s="142"/>
      <c r="I38" s="142">
        <f t="shared" ref="I38:I39" si="4">E38+G38</f>
        <v>27793</v>
      </c>
      <c r="J38" s="142"/>
      <c r="K38" s="142">
        <v>27793</v>
      </c>
      <c r="L38" s="142"/>
      <c r="M38" s="153">
        <v>0</v>
      </c>
      <c r="N38" s="138"/>
      <c r="O38" s="144">
        <f t="shared" ref="O38:O39" si="5">K38+M38</f>
        <v>27793</v>
      </c>
      <c r="R38" s="188" t="e">
        <f>R37-I46</f>
        <v>#REF!</v>
      </c>
    </row>
    <row r="39" spans="1:26" ht="21" customHeight="1" x14ac:dyDescent="0.25">
      <c r="A39" s="189" t="s">
        <v>164</v>
      </c>
      <c r="B39" s="150"/>
      <c r="C39" s="195">
        <v>0.1</v>
      </c>
      <c r="D39" s="138"/>
      <c r="E39" s="151">
        <v>11899</v>
      </c>
      <c r="F39" s="138"/>
      <c r="G39" s="153">
        <v>0</v>
      </c>
      <c r="H39" s="142"/>
      <c r="I39" s="142">
        <f t="shared" si="4"/>
        <v>11899</v>
      </c>
      <c r="J39" s="142"/>
      <c r="K39" s="142">
        <v>11899</v>
      </c>
      <c r="L39" s="142"/>
      <c r="M39" s="153">
        <v>0</v>
      </c>
      <c r="N39" s="138"/>
      <c r="O39" s="144">
        <f t="shared" si="5"/>
        <v>11899</v>
      </c>
      <c r="Q39" s="30" t="s">
        <v>211</v>
      </c>
      <c r="R39" s="182" t="e">
        <f>#REF!</f>
        <v>#REF!</v>
      </c>
    </row>
    <row r="40" spans="1:26" ht="21" customHeight="1" x14ac:dyDescent="0.25">
      <c r="A40" s="189" t="s">
        <v>165</v>
      </c>
      <c r="B40" s="150"/>
      <c r="C40" s="195">
        <v>0.1</v>
      </c>
      <c r="D40" s="138"/>
      <c r="E40" s="151">
        <v>15862</v>
      </c>
      <c r="F40" s="138"/>
      <c r="G40" s="153">
        <v>0</v>
      </c>
      <c r="H40" s="142"/>
      <c r="I40" s="142">
        <f t="shared" ref="I40" si="6">E40+G40</f>
        <v>15862</v>
      </c>
      <c r="J40" s="142"/>
      <c r="K40" s="142">
        <v>15862</v>
      </c>
      <c r="L40" s="142"/>
      <c r="M40" s="153">
        <v>0</v>
      </c>
      <c r="N40" s="138"/>
      <c r="O40" s="144">
        <f t="shared" ref="O40" si="7">K40+M40</f>
        <v>15862</v>
      </c>
      <c r="Q40" s="30" t="s">
        <v>212</v>
      </c>
      <c r="R40" s="182" t="e">
        <f>#REF!</f>
        <v>#REF!</v>
      </c>
    </row>
    <row r="41" spans="1:26" ht="21" customHeight="1" x14ac:dyDescent="0.25">
      <c r="A41" s="189" t="s">
        <v>172</v>
      </c>
      <c r="B41" s="150"/>
      <c r="C41" s="195">
        <v>0.1</v>
      </c>
      <c r="D41" s="138"/>
      <c r="E41" s="151">
        <v>195121</v>
      </c>
      <c r="F41" s="138"/>
      <c r="G41" s="153">
        <v>0</v>
      </c>
      <c r="H41" s="142"/>
      <c r="I41" s="151">
        <f t="shared" ref="I41:I45" si="8">E41+G41</f>
        <v>195121</v>
      </c>
      <c r="J41" s="142"/>
      <c r="K41" s="142">
        <v>195121</v>
      </c>
      <c r="L41" s="142"/>
      <c r="M41" s="153">
        <v>0</v>
      </c>
      <c r="N41" s="138"/>
      <c r="O41" s="144">
        <f t="shared" ref="O41:O45" si="9">K41+M41</f>
        <v>195121</v>
      </c>
      <c r="Q41" s="194" t="s">
        <v>210</v>
      </c>
      <c r="R41" s="187" t="e">
        <f>-#REF!</f>
        <v>#REF!</v>
      </c>
      <c r="U41" s="156" t="s">
        <v>14</v>
      </c>
      <c r="V41" s="189" t="s">
        <v>195</v>
      </c>
      <c r="W41" s="189" t="s">
        <v>19</v>
      </c>
      <c r="X41" s="189" t="s">
        <v>194</v>
      </c>
      <c r="Y41" s="189" t="s">
        <v>196</v>
      </c>
    </row>
    <row r="42" spans="1:26" ht="21" customHeight="1" x14ac:dyDescent="0.25">
      <c r="A42" s="189" t="s">
        <v>208</v>
      </c>
      <c r="B42" s="150"/>
      <c r="C42" s="195">
        <v>0.1</v>
      </c>
      <c r="D42" s="138"/>
      <c r="E42" s="151">
        <v>1940</v>
      </c>
      <c r="F42" s="138"/>
      <c r="G42" s="153">
        <v>0</v>
      </c>
      <c r="H42" s="142"/>
      <c r="I42" s="142">
        <f t="shared" si="8"/>
        <v>1940</v>
      </c>
      <c r="J42" s="142"/>
      <c r="K42" s="142">
        <v>1940</v>
      </c>
      <c r="L42" s="142"/>
      <c r="M42" s="153">
        <v>0</v>
      </c>
      <c r="N42" s="138"/>
      <c r="O42" s="144">
        <f t="shared" si="9"/>
        <v>1940</v>
      </c>
      <c r="R42" s="182" t="e">
        <f>SUM(R39:R41)</f>
        <v>#REF!</v>
      </c>
      <c r="U42" s="156" t="s">
        <v>216</v>
      </c>
      <c r="V42" s="189">
        <v>40211677072</v>
      </c>
      <c r="W42" s="189">
        <v>6230</v>
      </c>
      <c r="X42" s="189">
        <v>7539</v>
      </c>
      <c r="Y42" s="191">
        <v>79673435</v>
      </c>
      <c r="Z42" s="189" t="s">
        <v>219</v>
      </c>
    </row>
    <row r="43" spans="1:26" ht="21" customHeight="1" x14ac:dyDescent="0.25">
      <c r="A43" s="189" t="s">
        <v>190</v>
      </c>
      <c r="B43" s="150"/>
      <c r="C43" s="195">
        <v>0.1</v>
      </c>
      <c r="D43" s="138"/>
      <c r="E43" s="151">
        <v>35779</v>
      </c>
      <c r="F43" s="138"/>
      <c r="G43" s="153">
        <v>0</v>
      </c>
      <c r="H43" s="142"/>
      <c r="I43" s="142">
        <f t="shared" si="8"/>
        <v>35779</v>
      </c>
      <c r="J43" s="142"/>
      <c r="K43" s="142">
        <v>35779</v>
      </c>
      <c r="L43" s="142"/>
      <c r="M43" s="153">
        <v>0</v>
      </c>
      <c r="N43" s="138"/>
      <c r="O43" s="144">
        <f t="shared" si="9"/>
        <v>35779</v>
      </c>
      <c r="R43" s="188" t="e">
        <f>R42-O46</f>
        <v>#REF!</v>
      </c>
      <c r="U43" s="156" t="s">
        <v>207</v>
      </c>
      <c r="V43" s="189">
        <v>40211097620</v>
      </c>
      <c r="W43" s="189">
        <v>125714</v>
      </c>
      <c r="X43" s="189">
        <v>7520</v>
      </c>
      <c r="Y43" s="191">
        <v>70399523</v>
      </c>
      <c r="Z43" s="189" t="s">
        <v>209</v>
      </c>
    </row>
    <row r="44" spans="1:26" ht="21" customHeight="1" x14ac:dyDescent="0.25">
      <c r="A44" s="189" t="s">
        <v>217</v>
      </c>
      <c r="B44" s="150"/>
      <c r="C44" s="195">
        <v>0.1</v>
      </c>
      <c r="D44" s="138"/>
      <c r="E44" s="151">
        <v>342217408</v>
      </c>
      <c r="F44" s="138"/>
      <c r="G44" s="153">
        <v>0</v>
      </c>
      <c r="H44" s="142"/>
      <c r="I44" s="142">
        <f t="shared" si="8"/>
        <v>342217408</v>
      </c>
      <c r="J44" s="142"/>
      <c r="K44" s="142">
        <v>342217408</v>
      </c>
      <c r="L44" s="142"/>
      <c r="M44" s="153">
        <v>0</v>
      </c>
      <c r="N44" s="138"/>
      <c r="O44" s="144">
        <f t="shared" si="9"/>
        <v>342217408</v>
      </c>
      <c r="R44" s="182"/>
      <c r="U44" s="156" t="s">
        <v>187</v>
      </c>
      <c r="V44" s="189">
        <v>40210449312</v>
      </c>
      <c r="W44" s="189">
        <v>14400</v>
      </c>
      <c r="X44" s="189">
        <v>7509</v>
      </c>
      <c r="Y44" s="189">
        <v>14203528</v>
      </c>
      <c r="Z44" s="189" t="s">
        <v>197</v>
      </c>
    </row>
    <row r="45" spans="1:26" ht="21" customHeight="1" x14ac:dyDescent="0.25">
      <c r="A45" s="189" t="s">
        <v>218</v>
      </c>
      <c r="B45" s="150"/>
      <c r="C45" s="195">
        <v>0.1</v>
      </c>
      <c r="D45" s="138"/>
      <c r="E45" s="151">
        <v>2382</v>
      </c>
      <c r="F45" s="138"/>
      <c r="G45" s="153">
        <v>0</v>
      </c>
      <c r="H45" s="142"/>
      <c r="I45" s="142">
        <f t="shared" si="8"/>
        <v>2382</v>
      </c>
      <c r="J45" s="142"/>
      <c r="K45" s="142">
        <v>2382</v>
      </c>
      <c r="L45" s="142"/>
      <c r="M45" s="153">
        <v>0</v>
      </c>
      <c r="N45" s="138"/>
      <c r="O45" s="144">
        <f t="shared" si="9"/>
        <v>2382</v>
      </c>
      <c r="U45" s="156" t="s">
        <v>188</v>
      </c>
      <c r="V45" s="190">
        <v>40210118620</v>
      </c>
      <c r="W45" s="191">
        <v>29949</v>
      </c>
      <c r="X45" s="189">
        <v>7506</v>
      </c>
      <c r="Y45" s="189">
        <v>30350670</v>
      </c>
      <c r="Z45" s="190" t="s">
        <v>198</v>
      </c>
    </row>
    <row r="46" spans="1:26" ht="21" customHeight="1" thickBot="1" x14ac:dyDescent="0.3">
      <c r="A46" s="150" t="s">
        <v>31</v>
      </c>
      <c r="B46" s="150"/>
      <c r="C46" s="138"/>
      <c r="D46" s="165"/>
      <c r="E46" s="154">
        <f>SUM(E37:E45)</f>
        <v>342587553</v>
      </c>
      <c r="F46" s="143"/>
      <c r="G46" s="208">
        <f>SUM(G37:G45)</f>
        <v>0</v>
      </c>
      <c r="H46" s="143"/>
      <c r="I46" s="154">
        <f>SUM(I37:I45)</f>
        <v>342587553</v>
      </c>
      <c r="J46" s="143"/>
      <c r="K46" s="154">
        <f>SUM(K37:K45)</f>
        <v>342587553</v>
      </c>
      <c r="L46" s="143"/>
      <c r="M46" s="208">
        <f>SUM(M37:M45)</f>
        <v>0</v>
      </c>
      <c r="N46" s="143"/>
      <c r="O46" s="154">
        <f>SUM(O37:O45)</f>
        <v>342587553</v>
      </c>
      <c r="Q46" s="30">
        <v>49</v>
      </c>
      <c r="R46" s="182" t="e">
        <f>#REF!</f>
        <v>#REF!</v>
      </c>
      <c r="U46" s="156" t="s">
        <v>170</v>
      </c>
      <c r="V46" s="189">
        <v>4027369493</v>
      </c>
      <c r="W46" s="189">
        <v>5900</v>
      </c>
      <c r="X46" s="189">
        <v>7440</v>
      </c>
      <c r="Y46" s="189">
        <v>34917000</v>
      </c>
      <c r="Z46" s="189" t="s">
        <v>199</v>
      </c>
    </row>
    <row r="47" spans="1:26" ht="21" customHeight="1" thickTop="1" x14ac:dyDescent="0.25">
      <c r="R47" s="184" t="e">
        <f>R46-G56</f>
        <v>#REF!</v>
      </c>
      <c r="U47" s="156" t="s">
        <v>191</v>
      </c>
      <c r="V47" s="189">
        <v>4026890971</v>
      </c>
      <c r="W47" s="189">
        <v>15700</v>
      </c>
      <c r="X47" s="189">
        <v>7435</v>
      </c>
      <c r="Y47" s="189">
        <v>7742895</v>
      </c>
      <c r="Z47" s="189" t="s">
        <v>200</v>
      </c>
    </row>
    <row r="48" spans="1:26" ht="24.75" customHeight="1" x14ac:dyDescent="0.25">
      <c r="A48" s="740" t="s">
        <v>119</v>
      </c>
      <c r="B48" s="740"/>
      <c r="C48" s="740"/>
      <c r="D48" s="740"/>
      <c r="E48" s="740"/>
      <c r="O48" s="183"/>
      <c r="U48" s="156" t="s">
        <v>192</v>
      </c>
      <c r="V48" s="189">
        <v>4024280032</v>
      </c>
      <c r="W48" s="189">
        <v>8300</v>
      </c>
      <c r="X48" s="189">
        <v>7395</v>
      </c>
      <c r="Y48" s="189">
        <v>16588042</v>
      </c>
      <c r="Z48" s="189" t="s">
        <v>201</v>
      </c>
    </row>
    <row r="49" spans="1:26" ht="21" customHeight="1" x14ac:dyDescent="0.25">
      <c r="Q49" s="30">
        <v>49</v>
      </c>
      <c r="R49" s="182" t="e">
        <f>#REF!</f>
        <v>#REF!</v>
      </c>
      <c r="U49" s="156" t="s">
        <v>193</v>
      </c>
      <c r="V49" s="189">
        <v>4024272528</v>
      </c>
      <c r="W49" s="189">
        <v>4920</v>
      </c>
      <c r="X49" s="189">
        <v>7394</v>
      </c>
      <c r="Y49" s="189">
        <v>12132180</v>
      </c>
      <c r="Z49" s="189" t="s">
        <v>202</v>
      </c>
    </row>
    <row r="50" spans="1:26" ht="21" customHeight="1" x14ac:dyDescent="0.25">
      <c r="C50" s="710" t="s">
        <v>36</v>
      </c>
      <c r="D50" s="710"/>
      <c r="E50" s="710"/>
      <c r="F50" s="150"/>
      <c r="G50" s="147" t="e">
        <f>#REF!</f>
        <v>#REF!</v>
      </c>
      <c r="H50" s="150"/>
      <c r="I50" s="136" t="e">
        <f>#REF!</f>
        <v>#REF!</v>
      </c>
      <c r="J50" s="180"/>
      <c r="K50" s="180"/>
      <c r="R50" s="188" t="e">
        <f>R49-I56</f>
        <v>#REF!</v>
      </c>
    </row>
    <row r="51" spans="1:26" ht="21" customHeight="1" x14ac:dyDescent="0.25">
      <c r="C51" s="720"/>
      <c r="D51" s="720"/>
      <c r="E51" s="720"/>
      <c r="F51" s="150"/>
      <c r="G51" s="147" t="s">
        <v>19</v>
      </c>
      <c r="H51" s="150"/>
      <c r="I51" s="147" t="s">
        <v>19</v>
      </c>
      <c r="J51" s="180"/>
      <c r="K51" s="180"/>
      <c r="T51" s="23"/>
      <c r="U51" s="23"/>
      <c r="V51" s="23"/>
      <c r="W51" s="23"/>
      <c r="X51" s="23"/>
    </row>
    <row r="52" spans="1:26" ht="21" customHeight="1" x14ac:dyDescent="0.25">
      <c r="C52" s="150"/>
      <c r="D52" s="150"/>
      <c r="E52" s="150"/>
      <c r="F52" s="150"/>
      <c r="G52" s="148" t="s">
        <v>38</v>
      </c>
      <c r="H52" s="193"/>
      <c r="I52" s="148" t="s">
        <v>38</v>
      </c>
      <c r="J52" s="180"/>
      <c r="K52" s="180"/>
      <c r="T52" s="23"/>
      <c r="U52" s="23"/>
      <c r="V52" s="23"/>
      <c r="W52" s="23"/>
      <c r="X52" s="23"/>
    </row>
    <row r="53" spans="1:26" ht="21" customHeight="1" x14ac:dyDescent="0.25">
      <c r="C53" s="721" t="s">
        <v>146</v>
      </c>
      <c r="D53" s="721"/>
      <c r="E53" s="721"/>
      <c r="F53" s="155"/>
      <c r="G53" s="196">
        <v>275699989</v>
      </c>
      <c r="H53" s="162"/>
      <c r="I53" s="162">
        <v>275699989</v>
      </c>
      <c r="J53" s="180"/>
      <c r="K53" s="180"/>
      <c r="M53" s="183"/>
      <c r="T53" s="23"/>
      <c r="U53" s="23"/>
      <c r="V53" s="23"/>
      <c r="W53" s="23"/>
      <c r="X53" s="23"/>
    </row>
    <row r="54" spans="1:26" ht="20.45" hidden="1" customHeight="1" x14ac:dyDescent="0.25">
      <c r="C54" s="721" t="s">
        <v>132</v>
      </c>
      <c r="D54" s="721"/>
      <c r="E54" s="721"/>
      <c r="F54" s="155"/>
      <c r="G54" s="196">
        <v>0</v>
      </c>
      <c r="H54" s="162"/>
      <c r="I54" s="196">
        <v>0</v>
      </c>
      <c r="J54" s="180"/>
      <c r="K54" s="180"/>
      <c r="T54" s="23"/>
      <c r="U54" s="23"/>
      <c r="V54" s="23"/>
      <c r="W54" s="23"/>
      <c r="X54" s="23"/>
    </row>
    <row r="55" spans="1:26" ht="20.45" hidden="1" customHeight="1" x14ac:dyDescent="0.25">
      <c r="C55" s="721" t="s">
        <v>137</v>
      </c>
      <c r="D55" s="721"/>
      <c r="E55" s="721"/>
      <c r="F55" s="155"/>
      <c r="G55" s="196">
        <v>0</v>
      </c>
      <c r="H55" s="162"/>
      <c r="I55" s="196">
        <v>0</v>
      </c>
      <c r="J55" s="180"/>
      <c r="K55" s="180"/>
      <c r="T55" s="23"/>
      <c r="U55" s="23"/>
      <c r="V55" s="23"/>
      <c r="W55" s="23"/>
      <c r="X55" s="23"/>
    </row>
    <row r="56" spans="1:26" ht="20.45" customHeight="1" thickBot="1" x14ac:dyDescent="0.3">
      <c r="C56" s="719" t="s">
        <v>31</v>
      </c>
      <c r="D56" s="719"/>
      <c r="E56" s="719"/>
      <c r="F56" s="138"/>
      <c r="G56" s="198">
        <f>SUM(G53:G55)</f>
        <v>275699989</v>
      </c>
      <c r="H56" s="156"/>
      <c r="I56" s="164">
        <f>SUM(I53:I55)</f>
        <v>275699989</v>
      </c>
      <c r="J56" s="180"/>
      <c r="K56" s="180"/>
      <c r="T56" s="23"/>
      <c r="U56" s="23"/>
      <c r="V56" s="23"/>
      <c r="W56" s="23"/>
      <c r="X56" s="23"/>
    </row>
    <row r="57" spans="1:26" ht="20.45" customHeight="1" thickTop="1" x14ac:dyDescent="0.25">
      <c r="E57" s="26"/>
      <c r="G57" s="9"/>
      <c r="I57" s="9"/>
      <c r="T57" s="23"/>
      <c r="U57" s="23"/>
      <c r="V57" s="23"/>
      <c r="W57" s="23"/>
      <c r="X57" s="23"/>
    </row>
    <row r="58" spans="1:26" s="23" customFormat="1" x14ac:dyDescent="0.25">
      <c r="A58" s="8"/>
      <c r="B58" s="8"/>
      <c r="C58" s="8"/>
      <c r="D58" s="8"/>
      <c r="E58" s="8"/>
      <c r="F58" s="8"/>
      <c r="G58" s="8"/>
      <c r="H58" s="8"/>
      <c r="I58" s="183"/>
      <c r="J58" s="8"/>
      <c r="K58" s="8"/>
      <c r="L58" s="8"/>
      <c r="M58" s="8"/>
      <c r="N58" s="8"/>
      <c r="O58" s="8"/>
      <c r="Q58" s="30"/>
    </row>
    <row r="59" spans="1:26" s="23" customFormat="1" ht="6.7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Q59" s="30"/>
    </row>
    <row r="60" spans="1:26" s="23" customFormat="1" ht="37.5" customHeight="1" x14ac:dyDescent="0.25">
      <c r="A60" s="8"/>
      <c r="B60" s="8"/>
      <c r="C60" s="8"/>
      <c r="D60" s="8"/>
      <c r="E60" s="8"/>
      <c r="F60" s="8"/>
      <c r="G60" s="8"/>
      <c r="H60" s="8"/>
      <c r="I60" s="183"/>
      <c r="J60" s="8"/>
      <c r="K60" s="8"/>
      <c r="L60" s="8"/>
      <c r="M60" s="8"/>
      <c r="N60" s="8"/>
      <c r="O60" s="8"/>
      <c r="Q60" s="30"/>
    </row>
    <row r="61" spans="1:26" s="23" customForma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Q61" s="30"/>
    </row>
    <row r="62" spans="1:26" s="23" customForma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Q62" s="30"/>
      <c r="T62" s="8"/>
      <c r="U62" s="8"/>
      <c r="V62" s="8"/>
      <c r="W62" s="8"/>
      <c r="X62" s="8"/>
    </row>
    <row r="63" spans="1:26" s="23" customForma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Q63" s="30"/>
      <c r="T63" s="8"/>
      <c r="U63" s="8"/>
      <c r="V63" s="8"/>
      <c r="W63" s="8"/>
      <c r="X63" s="8"/>
    </row>
    <row r="64" spans="1:26" s="23" customFormat="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Q64" s="30"/>
      <c r="T64" s="8"/>
      <c r="U64" s="8"/>
      <c r="V64" s="8"/>
      <c r="W64" s="8"/>
      <c r="X64" s="8"/>
    </row>
    <row r="65" spans="1:24" s="23" customFormat="1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Q65" s="30"/>
      <c r="T65" s="8"/>
      <c r="U65" s="8"/>
      <c r="V65" s="8"/>
      <c r="W65" s="8"/>
      <c r="X65" s="8"/>
    </row>
    <row r="66" spans="1:24" s="23" customFormat="1" ht="21" customHeight="1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Q66" s="43"/>
      <c r="T66" s="8"/>
      <c r="U66" s="8"/>
      <c r="V66" s="8"/>
      <c r="W66" s="8"/>
      <c r="X66" s="8"/>
    </row>
    <row r="67" spans="1:24" s="23" customFormat="1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Q67" s="43"/>
      <c r="T67" s="8"/>
      <c r="U67" s="8"/>
      <c r="V67" s="8"/>
      <c r="W67" s="8"/>
      <c r="X67" s="8"/>
    </row>
  </sheetData>
  <mergeCells count="24">
    <mergeCell ref="A8:C8"/>
    <mergeCell ref="E8:G8"/>
    <mergeCell ref="I8:K8"/>
    <mergeCell ref="A2:O2"/>
    <mergeCell ref="A3:O3"/>
    <mergeCell ref="A4:O4"/>
    <mergeCell ref="A5:P5"/>
    <mergeCell ref="A6:O6"/>
    <mergeCell ref="A9:A10"/>
    <mergeCell ref="C9:C10"/>
    <mergeCell ref="G9:G10"/>
    <mergeCell ref="K9:K10"/>
    <mergeCell ref="A32:F32"/>
    <mergeCell ref="G32:L32"/>
    <mergeCell ref="C56:E56"/>
    <mergeCell ref="C53:E53"/>
    <mergeCell ref="C54:E54"/>
    <mergeCell ref="C55:E55"/>
    <mergeCell ref="M32:O32"/>
    <mergeCell ref="A34:C34"/>
    <mergeCell ref="E34:I34"/>
    <mergeCell ref="K34:O34"/>
    <mergeCell ref="A48:E48"/>
    <mergeCell ref="C50:E51"/>
  </mergeCells>
  <printOptions horizontalCentered="1"/>
  <pageMargins left="0.19685039370078741" right="0.19685039370078741" top="0.31496062992125984" bottom="0.35433070866141736" header="0.31496062992125984" footer="0.31496062992125984"/>
  <pageSetup paperSize="9" scale="69" firstPageNumber="18" orientation="landscape" useFirstPageNumber="1" r:id="rId1"/>
  <headerFooter>
    <oddFooter>&amp;C&amp;"B Nazanin,Regular"&amp;P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4:W40"/>
  <sheetViews>
    <sheetView rightToLeft="1" view="pageBreakPreview" topLeftCell="A9" zoomScaleNormal="100" zoomScaleSheetLayoutView="100" workbookViewId="0">
      <selection activeCell="J21" sqref="J21:J33"/>
    </sheetView>
  </sheetViews>
  <sheetFormatPr defaultRowHeight="15" x14ac:dyDescent="0.25"/>
  <cols>
    <col min="1" max="1" width="42" bestFit="1" customWidth="1"/>
    <col min="2" max="2" width="1" customWidth="1"/>
    <col min="3" max="3" width="14.85546875" bestFit="1" customWidth="1"/>
    <col min="4" max="4" width="0.85546875" customWidth="1"/>
    <col min="5" max="5" width="24.42578125" bestFit="1" customWidth="1"/>
    <col min="6" max="6" width="1" customWidth="1"/>
    <col min="7" max="7" width="24.85546875" bestFit="1" customWidth="1"/>
    <col min="8" max="8" width="0.85546875" customWidth="1"/>
    <col min="9" max="9" width="20.28515625" bestFit="1" customWidth="1"/>
    <col min="10" max="10" width="21.7109375" customWidth="1"/>
    <col min="11" max="11" width="18.28515625" customWidth="1"/>
    <col min="12" max="12" width="17.5703125" bestFit="1" customWidth="1"/>
    <col min="13" max="13" width="17.7109375" bestFit="1" customWidth="1"/>
    <col min="14" max="15" width="16.42578125" bestFit="1" customWidth="1"/>
  </cols>
  <sheetData>
    <row r="4" spans="1:21" ht="26.25" x14ac:dyDescent="0.25">
      <c r="A4" s="640" t="s">
        <v>385</v>
      </c>
      <c r="B4" s="640"/>
      <c r="C4" s="640"/>
      <c r="D4" s="640"/>
      <c r="E4" s="640"/>
      <c r="F4" s="640"/>
      <c r="G4" s="640"/>
      <c r="H4" s="640"/>
      <c r="I4" s="640"/>
    </row>
    <row r="5" spans="1:21" ht="26.25" x14ac:dyDescent="0.25">
      <c r="A5" s="640" t="s">
        <v>35</v>
      </c>
      <c r="B5" s="640"/>
      <c r="C5" s="640"/>
      <c r="D5" s="640"/>
      <c r="E5" s="640"/>
      <c r="F5" s="640"/>
      <c r="G5" s="640"/>
      <c r="H5" s="640"/>
      <c r="I5" s="640"/>
    </row>
    <row r="6" spans="1:21" ht="26.25" x14ac:dyDescent="0.25">
      <c r="A6" s="640" t="str">
        <f>تنظیم!A1</f>
        <v>برای ماه منتهی به 1404/11/30</v>
      </c>
      <c r="B6" s="640"/>
      <c r="C6" s="640"/>
      <c r="D6" s="640"/>
      <c r="E6" s="640"/>
      <c r="F6" s="640"/>
      <c r="G6" s="640"/>
      <c r="H6" s="640"/>
      <c r="I6" s="640"/>
    </row>
    <row r="7" spans="1:21" ht="16.5" customHeight="1" x14ac:dyDescent="0.25">
      <c r="A7" s="59"/>
      <c r="B7" s="59"/>
      <c r="C7" s="59"/>
      <c r="D7" s="59"/>
      <c r="E7" s="59"/>
      <c r="F7" s="59"/>
      <c r="G7" s="59"/>
      <c r="H7" s="59"/>
      <c r="I7" s="59"/>
    </row>
    <row r="8" spans="1:21" ht="36.75" customHeight="1" x14ac:dyDescent="0.25">
      <c r="A8" s="642" t="s">
        <v>41</v>
      </c>
      <c r="B8" s="642"/>
      <c r="C8" s="642"/>
      <c r="D8" s="642"/>
      <c r="E8" s="642"/>
      <c r="F8" s="642"/>
      <c r="G8" s="642"/>
      <c r="H8" s="642"/>
      <c r="I8" s="642"/>
    </row>
    <row r="9" spans="1:21" ht="30.75" customHeight="1" x14ac:dyDescent="0.25">
      <c r="A9" s="60"/>
      <c r="B9" s="60"/>
      <c r="C9" s="60"/>
      <c r="D9" s="60"/>
      <c r="E9" s="643" t="str">
        <f>تنظیم!A3</f>
        <v>1403/10/30</v>
      </c>
      <c r="F9" s="272"/>
      <c r="G9" s="643" t="str">
        <f>تنظیم!A2</f>
        <v>1404/11/30</v>
      </c>
      <c r="H9" s="282"/>
      <c r="I9" s="645" t="s">
        <v>126</v>
      </c>
      <c r="J9" s="310"/>
    </row>
    <row r="10" spans="1:21" ht="24" customHeight="1" x14ac:dyDescent="0.55000000000000004">
      <c r="A10" s="286" t="s">
        <v>36</v>
      </c>
      <c r="B10" s="62"/>
      <c r="C10" s="283" t="s">
        <v>42</v>
      </c>
      <c r="D10" s="284"/>
      <c r="E10" s="644"/>
      <c r="F10" s="273"/>
      <c r="G10" s="644"/>
      <c r="H10" s="285"/>
      <c r="I10" s="646"/>
    </row>
    <row r="11" spans="1:21" ht="24" x14ac:dyDescent="0.6">
      <c r="A11" s="61"/>
      <c r="B11" s="62"/>
      <c r="C11" s="275"/>
      <c r="D11" s="274"/>
      <c r="E11" s="273" t="s">
        <v>67</v>
      </c>
      <c r="F11" s="273"/>
      <c r="G11" s="273" t="s">
        <v>67</v>
      </c>
      <c r="H11" s="273"/>
      <c r="I11" s="273" t="s">
        <v>53</v>
      </c>
    </row>
    <row r="12" spans="1:21" ht="34.5" customHeight="1" x14ac:dyDescent="0.25">
      <c r="A12" s="271" t="s">
        <v>43</v>
      </c>
      <c r="B12" s="63"/>
      <c r="C12" s="276" t="s">
        <v>44</v>
      </c>
      <c r="D12" s="277"/>
      <c r="E12" s="425">
        <f>سهام!G53</f>
        <v>2548817288142.8057</v>
      </c>
      <c r="F12" s="425"/>
      <c r="G12" s="425">
        <f>سهام!W53</f>
        <v>2185213044167.2217</v>
      </c>
      <c r="H12" s="278"/>
      <c r="I12" s="315">
        <f>G12/$G$15</f>
        <v>5.2072280091788492E-2</v>
      </c>
      <c r="J12" s="309"/>
      <c r="K12" s="309"/>
      <c r="L12" s="48"/>
      <c r="M12" s="202"/>
      <c r="N12" s="309"/>
      <c r="O12" s="202"/>
      <c r="P12" s="309"/>
    </row>
    <row r="13" spans="1:21" ht="34.5" customHeight="1" x14ac:dyDescent="0.25">
      <c r="A13" s="271" t="s">
        <v>45</v>
      </c>
      <c r="B13" s="63"/>
      <c r="C13" s="276" t="s">
        <v>46</v>
      </c>
      <c r="D13" s="277"/>
      <c r="E13" s="425">
        <f>'اوراق '!T27</f>
        <v>31593686577084</v>
      </c>
      <c r="F13" s="425"/>
      <c r="G13" s="425">
        <f>'اوراق '!AJ27</f>
        <v>33518583999831</v>
      </c>
      <c r="H13" s="278"/>
      <c r="I13" s="315">
        <f t="shared" ref="I13:I14" si="0">G13/$G$15</f>
        <v>0.79872719915256718</v>
      </c>
      <c r="J13" s="64"/>
      <c r="K13" s="64"/>
      <c r="L13" s="48"/>
      <c r="M13" s="202"/>
      <c r="N13" s="202"/>
      <c r="O13" s="202"/>
      <c r="P13" s="320"/>
      <c r="U13" s="15"/>
    </row>
    <row r="14" spans="1:21" ht="34.5" customHeight="1" thickBot="1" x14ac:dyDescent="0.3">
      <c r="A14" s="271" t="s">
        <v>47</v>
      </c>
      <c r="B14" s="63"/>
      <c r="C14" s="276" t="s">
        <v>48</v>
      </c>
      <c r="D14" s="277"/>
      <c r="E14" s="425">
        <f>'سپرده و گواهی سپرده'!C19</f>
        <v>6648818541400</v>
      </c>
      <c r="F14" s="425"/>
      <c r="G14" s="425">
        <f>'سپرده و گواهی سپرده'!I19</f>
        <v>6261199309442</v>
      </c>
      <c r="H14" s="278"/>
      <c r="I14" s="315">
        <f t="shared" si="0"/>
        <v>0.14920052075564444</v>
      </c>
      <c r="J14" s="309"/>
      <c r="K14" s="64"/>
      <c r="M14" s="202"/>
      <c r="N14" s="202"/>
      <c r="O14" s="202"/>
      <c r="U14" s="15"/>
    </row>
    <row r="15" spans="1:21" ht="34.5" customHeight="1" thickBot="1" x14ac:dyDescent="0.35">
      <c r="A15" s="65"/>
      <c r="B15" s="66"/>
      <c r="C15" s="279"/>
      <c r="D15" s="280"/>
      <c r="E15" s="426">
        <f>SUM(E12:E14)</f>
        <v>40791322406626.805</v>
      </c>
      <c r="F15" s="427"/>
      <c r="G15" s="426">
        <f>SUM(G12:G14)</f>
        <v>41964996353440.219</v>
      </c>
      <c r="H15" s="281"/>
      <c r="I15" s="306">
        <f>SUM(I12:I14)</f>
        <v>1</v>
      </c>
      <c r="J15" s="309"/>
      <c r="K15" s="64"/>
      <c r="M15" s="202"/>
      <c r="N15" s="202"/>
      <c r="O15" s="202"/>
      <c r="U15" s="15"/>
    </row>
    <row r="16" spans="1:21" ht="27.6" customHeight="1" thickTop="1" x14ac:dyDescent="0.25">
      <c r="C16" s="16"/>
      <c r="E16" s="259"/>
      <c r="F16" s="260"/>
      <c r="G16" s="259"/>
      <c r="I16" s="48"/>
      <c r="J16" s="309"/>
      <c r="N16" s="202"/>
      <c r="U16" s="15"/>
    </row>
    <row r="17" spans="3:23" ht="27.6" customHeight="1" x14ac:dyDescent="0.25">
      <c r="C17" s="16"/>
      <c r="E17" s="259"/>
      <c r="F17" s="259"/>
      <c r="I17" s="641"/>
      <c r="J17" s="641"/>
      <c r="K17" s="48"/>
      <c r="M17" s="202"/>
      <c r="N17" s="202"/>
      <c r="O17" s="202"/>
      <c r="U17" s="15"/>
    </row>
    <row r="18" spans="3:23" ht="27.6" customHeight="1" x14ac:dyDescent="0.25">
      <c r="C18" s="16"/>
      <c r="E18" s="259"/>
      <c r="F18" s="259"/>
      <c r="I18" s="641"/>
      <c r="J18" s="641"/>
      <c r="K18" s="48"/>
      <c r="M18" s="202"/>
      <c r="N18" s="202"/>
      <c r="O18" s="202"/>
      <c r="U18" s="15"/>
    </row>
    <row r="19" spans="3:23" ht="20.25" customHeight="1" x14ac:dyDescent="0.25">
      <c r="C19" s="261"/>
      <c r="E19" s="309"/>
      <c r="F19" s="259"/>
      <c r="H19" s="48"/>
      <c r="I19" s="356"/>
      <c r="J19" s="309"/>
      <c r="M19" s="202"/>
      <c r="N19" s="202"/>
      <c r="O19" s="202"/>
      <c r="U19" s="15"/>
    </row>
    <row r="20" spans="3:23" ht="20.25" customHeight="1" x14ac:dyDescent="0.25">
      <c r="C20" s="261"/>
      <c r="E20" s="309"/>
      <c r="F20" s="259"/>
      <c r="H20" s="48"/>
      <c r="I20" s="356"/>
      <c r="J20" s="309"/>
      <c r="M20" s="202"/>
      <c r="N20" s="202"/>
      <c r="O20" s="202"/>
      <c r="U20" s="15"/>
    </row>
    <row r="21" spans="3:23" ht="20.25" customHeight="1" x14ac:dyDescent="0.25">
      <c r="E21" s="48"/>
      <c r="F21" s="48"/>
      <c r="H21" s="48"/>
      <c r="I21" s="356"/>
      <c r="M21" s="202"/>
      <c r="N21" s="202"/>
      <c r="O21" s="202"/>
      <c r="U21" s="15"/>
    </row>
    <row r="22" spans="3:23" ht="20.25" customHeight="1" x14ac:dyDescent="0.25">
      <c r="E22" s="48"/>
      <c r="F22" s="48"/>
      <c r="G22" s="309"/>
      <c r="H22" s="48"/>
      <c r="I22" s="356"/>
      <c r="M22" s="202"/>
      <c r="N22" s="202"/>
      <c r="O22" s="202"/>
      <c r="U22" s="15"/>
    </row>
    <row r="23" spans="3:23" ht="20.25" customHeight="1" x14ac:dyDescent="0.25">
      <c r="E23" s="48"/>
      <c r="F23" s="48"/>
      <c r="G23" s="309"/>
      <c r="H23" s="48"/>
      <c r="I23" s="356"/>
      <c r="U23" s="15"/>
    </row>
    <row r="24" spans="3:23" x14ac:dyDescent="0.25">
      <c r="E24" s="48"/>
      <c r="F24" s="48"/>
      <c r="G24" s="309"/>
      <c r="H24" s="48"/>
      <c r="I24" s="356"/>
      <c r="U24" s="15"/>
    </row>
    <row r="25" spans="3:23" x14ac:dyDescent="0.25">
      <c r="G25" s="48"/>
      <c r="I25" s="261"/>
      <c r="K25" s="309"/>
      <c r="M25" s="202"/>
      <c r="N25" s="202"/>
      <c r="O25" s="202"/>
      <c r="U25" s="15"/>
    </row>
    <row r="26" spans="3:23" x14ac:dyDescent="0.25">
      <c r="G26" s="318"/>
      <c r="K26" s="309"/>
      <c r="M26" s="202"/>
      <c r="N26" s="202"/>
      <c r="O26" s="202"/>
      <c r="U26" s="15"/>
    </row>
    <row r="27" spans="3:23" x14ac:dyDescent="0.25">
      <c r="G27" s="309"/>
      <c r="K27" s="309"/>
      <c r="Q27" s="202"/>
      <c r="R27" s="202"/>
      <c r="S27" s="202"/>
      <c r="T27" s="202"/>
      <c r="U27" s="202"/>
      <c r="V27" s="202"/>
      <c r="W27" s="202"/>
    </row>
    <row r="28" spans="3:23" x14ac:dyDescent="0.25">
      <c r="G28" s="318"/>
      <c r="I28" s="309"/>
      <c r="K28" s="309"/>
      <c r="M28" s="202"/>
      <c r="N28" s="202"/>
      <c r="O28" s="202"/>
      <c r="U28" s="15"/>
    </row>
    <row r="29" spans="3:23" x14ac:dyDescent="0.25">
      <c r="I29" s="309"/>
      <c r="K29" s="309"/>
      <c r="M29" s="202"/>
      <c r="N29" s="202"/>
      <c r="O29" s="202"/>
      <c r="U29" s="15"/>
    </row>
    <row r="30" spans="3:23" x14ac:dyDescent="0.25">
      <c r="U30" s="15"/>
    </row>
    <row r="31" spans="3:23" x14ac:dyDescent="0.25">
      <c r="M31" s="202"/>
      <c r="N31" s="202"/>
      <c r="O31" s="202"/>
      <c r="U31" s="15"/>
    </row>
    <row r="32" spans="3:23" x14ac:dyDescent="0.25">
      <c r="C32" s="128"/>
      <c r="M32" s="202"/>
      <c r="N32" s="202"/>
      <c r="O32" s="202"/>
      <c r="U32" s="15"/>
    </row>
    <row r="33" spans="11:21" x14ac:dyDescent="0.25">
      <c r="M33" s="202"/>
      <c r="N33" s="202"/>
      <c r="O33" s="202"/>
      <c r="U33" s="15"/>
    </row>
    <row r="34" spans="11:21" x14ac:dyDescent="0.25">
      <c r="M34" s="202"/>
      <c r="N34" s="202"/>
      <c r="O34" s="202"/>
      <c r="U34" s="15"/>
    </row>
    <row r="35" spans="11:21" x14ac:dyDescent="0.25">
      <c r="U35" s="15"/>
    </row>
    <row r="36" spans="11:21" x14ac:dyDescent="0.25">
      <c r="U36" s="15"/>
    </row>
    <row r="37" spans="11:21" x14ac:dyDescent="0.25">
      <c r="M37" s="202"/>
      <c r="N37" s="202"/>
      <c r="O37" s="202"/>
      <c r="U37" s="15"/>
    </row>
    <row r="38" spans="11:21" x14ac:dyDescent="0.25">
      <c r="M38" s="202"/>
      <c r="N38" s="202"/>
      <c r="O38" s="202"/>
      <c r="U38" s="15"/>
    </row>
    <row r="39" spans="11:21" x14ac:dyDescent="0.25">
      <c r="U39" s="15"/>
    </row>
    <row r="40" spans="11:21" x14ac:dyDescent="0.25">
      <c r="K40" s="202"/>
    </row>
  </sheetData>
  <mergeCells count="9">
    <mergeCell ref="I17:I18"/>
    <mergeCell ref="J17:J18"/>
    <mergeCell ref="A4:I4"/>
    <mergeCell ref="A5:I5"/>
    <mergeCell ref="A8:I8"/>
    <mergeCell ref="A6:I6"/>
    <mergeCell ref="E9:E10"/>
    <mergeCell ref="G9:G10"/>
    <mergeCell ref="I9:I10"/>
  </mergeCells>
  <printOptions horizontalCentered="1"/>
  <pageMargins left="0.196850393700787" right="0.196850393700787" top="0.31496062992126" bottom="0.35433070866141703" header="0.31496062992126" footer="0.31496062992126"/>
  <pageSetup paperSize="9" firstPageNumber="2" fitToHeight="0" orientation="landscape" r:id="rId1"/>
  <headerFooter>
    <oddFooter>&amp;C&amp;"B Nazanin,Regular"2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AQ70"/>
  <sheetViews>
    <sheetView rightToLeft="1" view="pageBreakPreview" topLeftCell="A39" zoomScale="70" zoomScaleNormal="90" zoomScaleSheetLayoutView="70" workbookViewId="0">
      <selection activeCell="E55" sqref="E55:W61"/>
    </sheetView>
  </sheetViews>
  <sheetFormatPr defaultColWidth="9.140625" defaultRowHeight="18.75" x14ac:dyDescent="0.45"/>
  <cols>
    <col min="1" max="1" width="40.85546875" style="1" customWidth="1"/>
    <col min="2" max="2" width="1" style="1" customWidth="1"/>
    <col min="3" max="3" width="18.5703125" style="1" bestFit="1" customWidth="1"/>
    <col min="4" max="4" width="1" style="1" customWidth="1"/>
    <col min="5" max="5" width="30.140625" style="1" bestFit="1" customWidth="1"/>
    <col min="6" max="6" width="1" style="1" customWidth="1"/>
    <col min="7" max="7" width="34.5703125" style="1" customWidth="1"/>
    <col min="8" max="8" width="0.5703125" style="1" customWidth="1"/>
    <col min="9" max="9" width="17.5703125" style="1" bestFit="1" customWidth="1"/>
    <col min="10" max="10" width="1" style="1" customWidth="1"/>
    <col min="11" max="11" width="24.28515625" style="1" customWidth="1"/>
    <col min="12" max="12" width="1" style="1" customWidth="1"/>
    <col min="13" max="13" width="24.42578125" style="10" bestFit="1" customWidth="1"/>
    <col min="14" max="14" width="1" style="1" customWidth="1"/>
    <col min="15" max="15" width="31.7109375" style="10" customWidth="1"/>
    <col min="16" max="16" width="0.5703125" style="1" customWidth="1"/>
    <col min="17" max="17" width="18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8.5703125" style="1" bestFit="1" customWidth="1"/>
    <col min="22" max="22" width="0.5703125" style="1" customWidth="1"/>
    <col min="23" max="23" width="30" style="124" bestFit="1" customWidth="1"/>
    <col min="24" max="24" width="1" style="1" customWidth="1"/>
    <col min="25" max="25" width="18.7109375" style="53" bestFit="1" customWidth="1"/>
    <col min="26" max="26" width="17" style="52" customWidth="1"/>
    <col min="27" max="27" width="19.140625" style="52" customWidth="1"/>
    <col min="28" max="28" width="19.140625" style="1" customWidth="1"/>
    <col min="29" max="29" width="17.5703125" style="1" bestFit="1" customWidth="1"/>
    <col min="30" max="16384" width="9.140625" style="1"/>
  </cols>
  <sheetData>
    <row r="1" spans="1:43" ht="38.25" customHeight="1" x14ac:dyDescent="0.45">
      <c r="A1" s="660" t="s">
        <v>383</v>
      </c>
      <c r="B1" s="660"/>
      <c r="C1" s="660"/>
      <c r="D1" s="660"/>
      <c r="E1" s="660"/>
      <c r="F1" s="660"/>
      <c r="G1" s="660"/>
      <c r="H1" s="660"/>
      <c r="I1" s="660"/>
      <c r="J1" s="660"/>
      <c r="K1" s="660"/>
      <c r="L1" s="660"/>
      <c r="M1" s="660"/>
      <c r="N1" s="660"/>
      <c r="O1" s="660"/>
      <c r="P1" s="660"/>
      <c r="Q1" s="660"/>
      <c r="R1" s="660"/>
      <c r="S1" s="660"/>
      <c r="T1" s="660"/>
      <c r="U1" s="660"/>
      <c r="V1" s="660"/>
      <c r="W1" s="660"/>
      <c r="X1" s="660"/>
      <c r="Y1" s="660"/>
    </row>
    <row r="2" spans="1:43" ht="33.75" x14ac:dyDescent="0.45">
      <c r="A2" s="660" t="s">
        <v>35</v>
      </c>
      <c r="B2" s="660"/>
      <c r="C2" s="660"/>
      <c r="D2" s="660"/>
      <c r="E2" s="660"/>
      <c r="F2" s="660"/>
      <c r="G2" s="660"/>
      <c r="H2" s="660"/>
      <c r="I2" s="660"/>
      <c r="J2" s="660"/>
      <c r="K2" s="660"/>
      <c r="L2" s="660"/>
      <c r="M2" s="660"/>
      <c r="N2" s="660"/>
      <c r="O2" s="660"/>
      <c r="P2" s="660"/>
      <c r="Q2" s="660"/>
      <c r="R2" s="660"/>
      <c r="S2" s="660"/>
      <c r="T2" s="660"/>
      <c r="U2" s="660"/>
      <c r="V2" s="660"/>
      <c r="W2" s="660"/>
      <c r="X2" s="660"/>
      <c r="Y2" s="660"/>
    </row>
    <row r="3" spans="1:43" ht="37.5" customHeight="1" x14ac:dyDescent="0.45">
      <c r="A3" s="660" t="str">
        <f>تنظیم!A1</f>
        <v>برای ماه منتهی به 1404/11/30</v>
      </c>
      <c r="B3" s="660"/>
      <c r="C3" s="660"/>
      <c r="D3" s="660"/>
      <c r="E3" s="660"/>
      <c r="F3" s="660"/>
      <c r="G3" s="660"/>
      <c r="H3" s="660"/>
      <c r="I3" s="660"/>
      <c r="J3" s="660"/>
      <c r="K3" s="660"/>
      <c r="L3" s="660"/>
      <c r="M3" s="660"/>
      <c r="N3" s="660"/>
      <c r="O3" s="660"/>
      <c r="P3" s="660"/>
      <c r="Q3" s="660"/>
      <c r="R3" s="660"/>
      <c r="S3" s="660"/>
      <c r="T3" s="660"/>
      <c r="U3" s="660"/>
      <c r="V3" s="660"/>
      <c r="W3" s="660"/>
      <c r="X3" s="660"/>
      <c r="Y3" s="660"/>
    </row>
    <row r="4" spans="1:43" ht="12" customHeight="1" x14ac:dyDescent="0.45">
      <c r="A4" s="661"/>
      <c r="B4" s="661"/>
      <c r="C4" s="661"/>
      <c r="D4" s="661"/>
      <c r="E4" s="661"/>
      <c r="F4" s="661"/>
      <c r="G4" s="661"/>
      <c r="H4" s="661"/>
      <c r="I4" s="661"/>
      <c r="J4" s="661"/>
      <c r="K4" s="661"/>
      <c r="L4" s="661"/>
      <c r="M4" s="661"/>
      <c r="N4" s="661"/>
      <c r="O4" s="661"/>
      <c r="P4" s="661"/>
      <c r="Q4" s="661"/>
      <c r="R4" s="661"/>
      <c r="S4" s="661"/>
      <c r="T4" s="661"/>
      <c r="U4" s="661"/>
      <c r="V4" s="661"/>
      <c r="W4" s="661"/>
      <c r="X4" s="661"/>
      <c r="Y4" s="661"/>
    </row>
    <row r="5" spans="1:43" ht="27.75" customHeight="1" x14ac:dyDescent="0.85">
      <c r="A5" s="662" t="s">
        <v>50</v>
      </c>
      <c r="B5" s="662"/>
      <c r="C5" s="662"/>
      <c r="D5" s="662"/>
      <c r="E5" s="662"/>
      <c r="F5" s="662"/>
      <c r="G5" s="662"/>
      <c r="H5" s="662"/>
      <c r="I5" s="662"/>
      <c r="J5" s="662"/>
      <c r="K5" s="662"/>
      <c r="L5" s="662"/>
      <c r="M5" s="662"/>
      <c r="N5" s="662"/>
      <c r="O5" s="662"/>
      <c r="P5" s="662"/>
      <c r="Q5" s="662"/>
      <c r="R5" s="662"/>
      <c r="S5" s="662"/>
      <c r="T5" s="662"/>
      <c r="U5" s="662"/>
      <c r="V5" s="662"/>
      <c r="W5" s="662"/>
      <c r="X5" s="662"/>
      <c r="Y5" s="662"/>
      <c r="AQ5" s="162"/>
    </row>
    <row r="6" spans="1:43" ht="11.25" customHeight="1" x14ac:dyDescent="0.45">
      <c r="E6" s="647"/>
      <c r="F6" s="647"/>
      <c r="G6" s="647"/>
      <c r="H6" s="647"/>
      <c r="I6" s="647"/>
      <c r="J6" s="647"/>
      <c r="K6" s="647"/>
      <c r="L6" s="647"/>
      <c r="M6" s="647"/>
      <c r="N6" s="647"/>
      <c r="O6" s="647"/>
      <c r="P6" s="647"/>
      <c r="Q6" s="647"/>
      <c r="R6" s="647"/>
      <c r="S6" s="647"/>
      <c r="T6" s="647"/>
      <c r="U6" s="647"/>
      <c r="V6" s="647"/>
      <c r="W6" s="647"/>
      <c r="X6" s="647"/>
      <c r="Y6" s="647"/>
    </row>
    <row r="7" spans="1:43" ht="31.5" customHeight="1" thickBot="1" x14ac:dyDescent="0.7">
      <c r="A7" s="663" t="s">
        <v>0</v>
      </c>
      <c r="B7" s="209"/>
      <c r="C7" s="654" t="str">
        <f>تنظیم!A3</f>
        <v>1403/10/30</v>
      </c>
      <c r="D7" s="654"/>
      <c r="E7" s="654"/>
      <c r="F7" s="654"/>
      <c r="G7" s="654"/>
      <c r="H7" s="302"/>
      <c r="I7" s="654" t="s">
        <v>1</v>
      </c>
      <c r="J7" s="654" t="s">
        <v>1</v>
      </c>
      <c r="K7" s="654" t="s">
        <v>1</v>
      </c>
      <c r="L7" s="654" t="s">
        <v>1</v>
      </c>
      <c r="M7" s="654" t="s">
        <v>1</v>
      </c>
      <c r="N7" s="654" t="s">
        <v>1</v>
      </c>
      <c r="O7" s="654" t="s">
        <v>1</v>
      </c>
      <c r="P7" s="209"/>
      <c r="Q7" s="654" t="str">
        <f>تنظیم!A2</f>
        <v>1404/11/30</v>
      </c>
      <c r="R7" s="654"/>
      <c r="S7" s="654"/>
      <c r="T7" s="654"/>
      <c r="U7" s="654"/>
      <c r="V7" s="654"/>
      <c r="W7" s="654"/>
      <c r="X7" s="654"/>
      <c r="Y7" s="654"/>
    </row>
    <row r="8" spans="1:43" s="37" customFormat="1" ht="23.45" customHeight="1" x14ac:dyDescent="0.65">
      <c r="A8" s="663" t="s">
        <v>0</v>
      </c>
      <c r="B8" s="210"/>
      <c r="C8" s="655" t="s">
        <v>2</v>
      </c>
      <c r="D8" s="211"/>
      <c r="E8" s="655" t="s">
        <v>3</v>
      </c>
      <c r="F8" s="212"/>
      <c r="G8" s="657" t="s">
        <v>4</v>
      </c>
      <c r="H8" s="302"/>
      <c r="I8" s="659" t="s">
        <v>124</v>
      </c>
      <c r="J8" s="659" t="s">
        <v>5</v>
      </c>
      <c r="K8" s="659" t="s">
        <v>5</v>
      </c>
      <c r="L8" s="212"/>
      <c r="M8" s="659" t="s">
        <v>6</v>
      </c>
      <c r="N8" s="659" t="s">
        <v>6</v>
      </c>
      <c r="O8" s="659" t="s">
        <v>6</v>
      </c>
      <c r="P8" s="213"/>
      <c r="Q8" s="655" t="s">
        <v>2</v>
      </c>
      <c r="R8" s="648"/>
      <c r="S8" s="655" t="s">
        <v>7</v>
      </c>
      <c r="T8" s="648"/>
      <c r="U8" s="655" t="s">
        <v>3</v>
      </c>
      <c r="V8" s="650"/>
      <c r="W8" s="657" t="s">
        <v>4</v>
      </c>
      <c r="X8" s="648"/>
      <c r="Y8" s="652" t="s">
        <v>108</v>
      </c>
      <c r="Z8" s="52"/>
      <c r="AA8" s="52"/>
    </row>
    <row r="9" spans="1:43" s="37" customFormat="1" ht="53.25" customHeight="1" x14ac:dyDescent="0.65">
      <c r="A9" s="664" t="s">
        <v>0</v>
      </c>
      <c r="B9" s="210"/>
      <c r="C9" s="656" t="s">
        <v>2</v>
      </c>
      <c r="D9" s="210"/>
      <c r="E9" s="656" t="s">
        <v>3</v>
      </c>
      <c r="F9" s="213"/>
      <c r="G9" s="658" t="s">
        <v>4</v>
      </c>
      <c r="H9" s="302"/>
      <c r="I9" s="479" t="s">
        <v>2</v>
      </c>
      <c r="J9" s="213"/>
      <c r="K9" s="479" t="s">
        <v>3</v>
      </c>
      <c r="L9" s="213"/>
      <c r="M9" s="480" t="s">
        <v>2</v>
      </c>
      <c r="N9" s="213"/>
      <c r="O9" s="480" t="s">
        <v>9</v>
      </c>
      <c r="P9" s="213"/>
      <c r="Q9" s="656" t="s">
        <v>2</v>
      </c>
      <c r="R9" s="649"/>
      <c r="S9" s="656" t="s">
        <v>7</v>
      </c>
      <c r="T9" s="649"/>
      <c r="U9" s="656" t="s">
        <v>3</v>
      </c>
      <c r="V9" s="651"/>
      <c r="W9" s="658" t="s">
        <v>4</v>
      </c>
      <c r="X9" s="649"/>
      <c r="Y9" s="653" t="s">
        <v>8</v>
      </c>
      <c r="Z9" s="52"/>
      <c r="AA9" s="52"/>
    </row>
    <row r="10" spans="1:43" ht="19.5" customHeight="1" x14ac:dyDescent="0.6">
      <c r="A10" s="160"/>
      <c r="B10" s="214"/>
      <c r="C10" s="160"/>
      <c r="D10" s="214"/>
      <c r="E10" s="160" t="s">
        <v>38</v>
      </c>
      <c r="F10" s="214"/>
      <c r="G10" s="216" t="s">
        <v>38</v>
      </c>
      <c r="H10" s="302"/>
      <c r="I10" s="160"/>
      <c r="J10" s="214"/>
      <c r="K10" s="160" t="s">
        <v>38</v>
      </c>
      <c r="L10" s="214"/>
      <c r="M10" s="215"/>
      <c r="N10" s="214"/>
      <c r="O10" s="215" t="s">
        <v>38</v>
      </c>
      <c r="P10" s="214"/>
      <c r="Q10" s="160"/>
      <c r="R10" s="214"/>
      <c r="S10" s="160" t="s">
        <v>38</v>
      </c>
      <c r="T10" s="214"/>
      <c r="U10" s="160" t="s">
        <v>38</v>
      </c>
      <c r="V10" s="354"/>
      <c r="W10" s="216" t="s">
        <v>38</v>
      </c>
      <c r="X10" s="214"/>
      <c r="Y10" s="217" t="s">
        <v>53</v>
      </c>
      <c r="Z10" s="54"/>
    </row>
    <row r="11" spans="1:43" ht="27.75" customHeight="1" x14ac:dyDescent="0.45">
      <c r="A11" s="161" t="s">
        <v>375</v>
      </c>
      <c r="B11" s="161"/>
      <c r="C11" s="442">
        <v>1675000</v>
      </c>
      <c r="D11" s="442"/>
      <c r="E11" s="442">
        <v>7103983401</v>
      </c>
      <c r="F11" s="442"/>
      <c r="G11" s="442">
        <v>7394470460.25</v>
      </c>
      <c r="H11" s="442"/>
      <c r="I11" s="443">
        <v>0</v>
      </c>
      <c r="J11" s="444"/>
      <c r="K11" s="443">
        <v>0</v>
      </c>
      <c r="L11" s="444"/>
      <c r="M11" s="287">
        <v>-837500</v>
      </c>
      <c r="N11" s="445"/>
      <c r="O11" s="287">
        <v>4270600167</v>
      </c>
      <c r="P11" s="287"/>
      <c r="Q11" s="443">
        <v>837500</v>
      </c>
      <c r="R11" s="442"/>
      <c r="S11" s="443">
        <v>4467</v>
      </c>
      <c r="T11" s="442"/>
      <c r="U11" s="443">
        <v>3551991702</v>
      </c>
      <c r="V11" s="443"/>
      <c r="W11" s="443">
        <v>3712193700.375</v>
      </c>
      <c r="X11" s="235"/>
      <c r="Y11" s="303">
        <f>W11/'سرمایه گذاری ها'!$G$15</f>
        <v>8.8459288048304109E-5</v>
      </c>
      <c r="Z11" s="54"/>
      <c r="AA11" s="55"/>
      <c r="AB11" s="56"/>
      <c r="AC11" s="56"/>
    </row>
    <row r="12" spans="1:43" ht="27.75" customHeight="1" x14ac:dyDescent="0.55000000000000004">
      <c r="A12" s="161" t="s">
        <v>103</v>
      </c>
      <c r="B12" s="161"/>
      <c r="C12" s="442">
        <v>4553415</v>
      </c>
      <c r="D12" s="442"/>
      <c r="E12" s="442">
        <v>25326822532</v>
      </c>
      <c r="F12" s="442"/>
      <c r="G12" s="442">
        <v>21217547511.226799</v>
      </c>
      <c r="H12" s="442"/>
      <c r="I12" s="443">
        <v>0</v>
      </c>
      <c r="J12" s="444"/>
      <c r="K12" s="443">
        <v>0</v>
      </c>
      <c r="L12" s="444"/>
      <c r="M12" s="287">
        <v>0</v>
      </c>
      <c r="N12" s="445"/>
      <c r="O12" s="287">
        <v>0</v>
      </c>
      <c r="P12" s="287"/>
      <c r="Q12" s="443">
        <v>4553415</v>
      </c>
      <c r="R12" s="442"/>
      <c r="S12" s="443">
        <v>4461</v>
      </c>
      <c r="T12" s="442"/>
      <c r="U12" s="443">
        <v>25326822532</v>
      </c>
      <c r="V12" s="443"/>
      <c r="W12" s="443">
        <v>20155766492.244999</v>
      </c>
      <c r="X12" s="235"/>
      <c r="Y12" s="303">
        <f>W12/'سرمایه گذاری ها'!$G$15</f>
        <v>4.8029949347517728E-4</v>
      </c>
      <c r="Z12" s="54"/>
      <c r="AA12" s="55"/>
      <c r="AB12" s="242"/>
      <c r="AC12" s="56"/>
    </row>
    <row r="13" spans="1:43" ht="27.75" customHeight="1" x14ac:dyDescent="0.45">
      <c r="A13" s="161" t="s">
        <v>133</v>
      </c>
      <c r="B13" s="161"/>
      <c r="C13" s="442">
        <v>63301</v>
      </c>
      <c r="D13" s="442"/>
      <c r="E13" s="442">
        <v>456816409</v>
      </c>
      <c r="F13" s="442"/>
      <c r="G13" s="442">
        <v>374985749.12190002</v>
      </c>
      <c r="H13" s="442"/>
      <c r="I13" s="443">
        <v>0</v>
      </c>
      <c r="J13" s="444"/>
      <c r="K13" s="443">
        <v>0</v>
      </c>
      <c r="L13" s="444"/>
      <c r="M13" s="287">
        <v>0</v>
      </c>
      <c r="N13" s="445"/>
      <c r="O13" s="287">
        <v>0</v>
      </c>
      <c r="P13" s="287"/>
      <c r="Q13" s="443">
        <v>63301</v>
      </c>
      <c r="R13" s="442"/>
      <c r="S13" s="443">
        <v>4573</v>
      </c>
      <c r="T13" s="442"/>
      <c r="U13" s="443">
        <v>456816409</v>
      </c>
      <c r="V13" s="443"/>
      <c r="W13" s="443">
        <v>287237827.59371001</v>
      </c>
      <c r="X13" s="235"/>
      <c r="Y13" s="303">
        <f>W13/'سرمایه گذاری ها'!$G$15</f>
        <v>6.8447004063700516E-6</v>
      </c>
      <c r="Z13" s="54"/>
      <c r="AA13" s="55"/>
      <c r="AB13" s="56"/>
      <c r="AC13" s="56"/>
    </row>
    <row r="14" spans="1:43" ht="27.75" customHeight="1" x14ac:dyDescent="0.45">
      <c r="A14" s="161" t="s">
        <v>226</v>
      </c>
      <c r="B14" s="161"/>
      <c r="C14" s="442">
        <v>2377457</v>
      </c>
      <c r="D14" s="442"/>
      <c r="E14" s="442">
        <v>4357522107</v>
      </c>
      <c r="F14" s="442"/>
      <c r="G14" s="442">
        <v>4803085368.0460396</v>
      </c>
      <c r="H14" s="442"/>
      <c r="I14" s="443">
        <v>0</v>
      </c>
      <c r="J14" s="444"/>
      <c r="K14" s="443">
        <v>0</v>
      </c>
      <c r="L14" s="444"/>
      <c r="M14" s="287">
        <v>0</v>
      </c>
      <c r="N14" s="445"/>
      <c r="O14" s="287">
        <v>0</v>
      </c>
      <c r="P14" s="287"/>
      <c r="Q14" s="443">
        <v>2377457</v>
      </c>
      <c r="R14" s="442"/>
      <c r="S14" s="443">
        <v>1989</v>
      </c>
      <c r="T14" s="442"/>
      <c r="U14" s="443">
        <v>4357522107</v>
      </c>
      <c r="V14" s="443"/>
      <c r="W14" s="443">
        <v>4692208642.9487104</v>
      </c>
      <c r="X14" s="235"/>
      <c r="Y14" s="303">
        <f>W14/'سرمایه گذاری ها'!$G$15</f>
        <v>1.1181244014486972E-4</v>
      </c>
      <c r="Z14" s="54"/>
      <c r="AA14" s="55"/>
      <c r="AB14" s="56"/>
      <c r="AC14" s="56"/>
    </row>
    <row r="15" spans="1:43" ht="27.75" customHeight="1" x14ac:dyDescent="0.45">
      <c r="A15" s="161" t="s">
        <v>135</v>
      </c>
      <c r="B15" s="161"/>
      <c r="C15" s="442">
        <v>3923635</v>
      </c>
      <c r="D15" s="442"/>
      <c r="E15" s="442">
        <v>10850055591</v>
      </c>
      <c r="F15" s="442"/>
      <c r="G15" s="442">
        <v>18676185531.055599</v>
      </c>
      <c r="H15" s="442"/>
      <c r="I15" s="443">
        <v>0</v>
      </c>
      <c r="J15" s="444"/>
      <c r="K15" s="443">
        <v>0</v>
      </c>
      <c r="L15" s="444"/>
      <c r="M15" s="287">
        <v>0</v>
      </c>
      <c r="N15" s="445"/>
      <c r="O15" s="287">
        <v>0</v>
      </c>
      <c r="P15" s="287"/>
      <c r="Q15" s="443">
        <v>3923635</v>
      </c>
      <c r="R15" s="442"/>
      <c r="S15" s="443">
        <v>3916</v>
      </c>
      <c r="T15" s="442"/>
      <c r="U15" s="443">
        <v>10850055591</v>
      </c>
      <c r="V15" s="443"/>
      <c r="W15" s="443">
        <v>15246183560.478201</v>
      </c>
      <c r="X15" s="235"/>
      <c r="Y15" s="303">
        <f>W15/'سرمایه گذاری ها'!$G$15</f>
        <v>3.6330715799593643E-4</v>
      </c>
      <c r="Z15" s="54"/>
      <c r="AA15" s="55"/>
      <c r="AB15" s="56"/>
      <c r="AC15" s="56"/>
    </row>
    <row r="16" spans="1:43" ht="27.75" customHeight="1" x14ac:dyDescent="0.45">
      <c r="A16" s="161" t="s">
        <v>376</v>
      </c>
      <c r="B16" s="161"/>
      <c r="C16" s="442">
        <v>454</v>
      </c>
      <c r="D16" s="442"/>
      <c r="E16" s="442">
        <v>17070352</v>
      </c>
      <c r="F16" s="442"/>
      <c r="G16" s="442">
        <v>28579122.395199999</v>
      </c>
      <c r="H16" s="442"/>
      <c r="I16" s="443">
        <v>0</v>
      </c>
      <c r="J16" s="444"/>
      <c r="K16" s="443">
        <v>0</v>
      </c>
      <c r="L16" s="444"/>
      <c r="M16" s="287">
        <v>-454</v>
      </c>
      <c r="N16" s="445"/>
      <c r="O16" s="287">
        <v>26691571</v>
      </c>
      <c r="P16" s="287"/>
      <c r="Q16" s="443">
        <v>0</v>
      </c>
      <c r="R16" s="442"/>
      <c r="S16" s="443">
        <v>0</v>
      </c>
      <c r="T16" s="442"/>
      <c r="U16" s="443">
        <v>0</v>
      </c>
      <c r="V16" s="443"/>
      <c r="W16" s="443">
        <v>0</v>
      </c>
      <c r="X16" s="235"/>
      <c r="Y16" s="303">
        <f>W16/'سرمایه گذاری ها'!$G$15</f>
        <v>0</v>
      </c>
      <c r="Z16" s="54"/>
      <c r="AA16" s="55"/>
      <c r="AB16" s="56"/>
      <c r="AC16" s="56"/>
    </row>
    <row r="17" spans="1:29" ht="27.75" customHeight="1" x14ac:dyDescent="0.45">
      <c r="A17" s="161" t="s">
        <v>203</v>
      </c>
      <c r="B17" s="161"/>
      <c r="C17" s="442">
        <v>79163</v>
      </c>
      <c r="D17" s="442"/>
      <c r="E17" s="442">
        <v>13646124337</v>
      </c>
      <c r="F17" s="442"/>
      <c r="G17" s="442">
        <v>18114662255.0061</v>
      </c>
      <c r="H17" s="442"/>
      <c r="I17" s="443">
        <v>0</v>
      </c>
      <c r="J17" s="444"/>
      <c r="K17" s="443">
        <v>0</v>
      </c>
      <c r="L17" s="444"/>
      <c r="M17" s="287">
        <v>0</v>
      </c>
      <c r="N17" s="445"/>
      <c r="O17" s="287">
        <v>0</v>
      </c>
      <c r="P17" s="287"/>
      <c r="Q17" s="443">
        <v>79163</v>
      </c>
      <c r="R17" s="442"/>
      <c r="S17" s="443">
        <v>199490</v>
      </c>
      <c r="T17" s="442"/>
      <c r="U17" s="443">
        <v>13646124337</v>
      </c>
      <c r="V17" s="443"/>
      <c r="W17" s="443">
        <v>15670152956.294901</v>
      </c>
      <c r="X17" s="235"/>
      <c r="Y17" s="303">
        <f>W17/'سرمایه گذاری ها'!$G$15</f>
        <v>3.734100874051497E-4</v>
      </c>
      <c r="Z17" s="54"/>
      <c r="AA17" s="55"/>
      <c r="AB17" s="56"/>
      <c r="AC17" s="56"/>
    </row>
    <row r="18" spans="1:29" ht="27.75" customHeight="1" x14ac:dyDescent="0.45">
      <c r="A18" s="161" t="s">
        <v>139</v>
      </c>
      <c r="B18" s="161"/>
      <c r="C18" s="442">
        <v>9350</v>
      </c>
      <c r="D18" s="442"/>
      <c r="E18" s="442">
        <v>1461213049</v>
      </c>
      <c r="F18" s="442"/>
      <c r="G18" s="442">
        <v>2517232211.3400002</v>
      </c>
      <c r="H18" s="442"/>
      <c r="I18" s="443">
        <v>53335</v>
      </c>
      <c r="J18" s="444"/>
      <c r="K18" s="443">
        <v>0</v>
      </c>
      <c r="L18" s="444"/>
      <c r="M18" s="287">
        <v>0</v>
      </c>
      <c r="N18" s="445"/>
      <c r="O18" s="287">
        <v>0</v>
      </c>
      <c r="P18" s="287"/>
      <c r="Q18" s="443">
        <v>62685</v>
      </c>
      <c r="R18" s="442"/>
      <c r="S18" s="443">
        <v>39054</v>
      </c>
      <c r="T18" s="442"/>
      <c r="U18" s="443">
        <v>1461213049</v>
      </c>
      <c r="V18" s="443"/>
      <c r="W18" s="443">
        <v>2429176177.0773001</v>
      </c>
      <c r="X18" s="235"/>
      <c r="Y18" s="303">
        <f>W18/'سرمایه گذاری ها'!$G$15</f>
        <v>5.7885771194119509E-5</v>
      </c>
      <c r="Z18" s="54"/>
      <c r="AA18" s="55"/>
      <c r="AB18" s="56"/>
      <c r="AC18" s="56"/>
    </row>
    <row r="19" spans="1:29" ht="27.75" customHeight="1" x14ac:dyDescent="0.45">
      <c r="A19" s="161" t="s">
        <v>169</v>
      </c>
      <c r="B19" s="161"/>
      <c r="C19" s="442">
        <v>121232</v>
      </c>
      <c r="D19" s="442"/>
      <c r="E19" s="442">
        <v>603676840</v>
      </c>
      <c r="F19" s="442"/>
      <c r="G19" s="442">
        <v>1743072762.5136001</v>
      </c>
      <c r="H19" s="442"/>
      <c r="I19" s="443">
        <v>0</v>
      </c>
      <c r="J19" s="444"/>
      <c r="K19" s="443">
        <v>0</v>
      </c>
      <c r="L19" s="444"/>
      <c r="M19" s="287">
        <v>0</v>
      </c>
      <c r="N19" s="445"/>
      <c r="O19" s="287">
        <v>0</v>
      </c>
      <c r="P19" s="287"/>
      <c r="Q19" s="443">
        <v>121232</v>
      </c>
      <c r="R19" s="442"/>
      <c r="S19" s="443">
        <v>11160</v>
      </c>
      <c r="T19" s="442"/>
      <c r="U19" s="443">
        <v>603676840</v>
      </c>
      <c r="V19" s="443"/>
      <c r="W19" s="443">
        <v>1342490823.3024001</v>
      </c>
      <c r="X19" s="235"/>
      <c r="Y19" s="303">
        <f>W19/'سرمایه گذاری ها'!$G$15</f>
        <v>3.19907289397952E-5</v>
      </c>
      <c r="Z19" s="54"/>
      <c r="AA19" s="55"/>
      <c r="AB19" s="2"/>
      <c r="AC19" s="56"/>
    </row>
    <row r="20" spans="1:29" ht="27.75" customHeight="1" x14ac:dyDescent="0.45">
      <c r="A20" s="161" t="s">
        <v>220</v>
      </c>
      <c r="B20" s="161"/>
      <c r="C20" s="442">
        <v>4800000</v>
      </c>
      <c r="D20" s="442"/>
      <c r="E20" s="442">
        <v>10166400000</v>
      </c>
      <c r="F20" s="442"/>
      <c r="G20" s="442">
        <v>6120321360</v>
      </c>
      <c r="H20" s="442"/>
      <c r="I20" s="443">
        <v>0</v>
      </c>
      <c r="J20" s="444"/>
      <c r="K20" s="443">
        <v>0</v>
      </c>
      <c r="L20" s="444"/>
      <c r="M20" s="287">
        <v>0</v>
      </c>
      <c r="N20" s="445"/>
      <c r="O20" s="287">
        <v>0</v>
      </c>
      <c r="P20" s="287"/>
      <c r="Q20" s="443">
        <v>4800000</v>
      </c>
      <c r="R20" s="442"/>
      <c r="S20" s="443">
        <v>1079</v>
      </c>
      <c r="T20" s="442"/>
      <c r="U20" s="443">
        <v>10166400000</v>
      </c>
      <c r="V20" s="443"/>
      <c r="W20" s="443">
        <v>5139164784</v>
      </c>
      <c r="X20" s="235"/>
      <c r="Y20" s="303">
        <f>W20/'سرمایه گذاری ها'!$G$15</f>
        <v>1.2246312952625098E-4</v>
      </c>
      <c r="Z20" s="54"/>
      <c r="AA20" s="55"/>
      <c r="AB20" s="56"/>
      <c r="AC20" s="56"/>
    </row>
    <row r="21" spans="1:29" ht="27.75" customHeight="1" x14ac:dyDescent="0.45">
      <c r="A21" s="161" t="s">
        <v>138</v>
      </c>
      <c r="B21" s="161"/>
      <c r="C21" s="442">
        <v>25000</v>
      </c>
      <c r="D21" s="442"/>
      <c r="E21" s="442">
        <v>771950272</v>
      </c>
      <c r="F21" s="442"/>
      <c r="G21" s="442">
        <v>337123732.5</v>
      </c>
      <c r="H21" s="442"/>
      <c r="I21" s="443">
        <v>0</v>
      </c>
      <c r="J21" s="444"/>
      <c r="K21" s="443">
        <v>0</v>
      </c>
      <c r="L21" s="444"/>
      <c r="M21" s="287">
        <v>0</v>
      </c>
      <c r="N21" s="445"/>
      <c r="O21" s="287">
        <v>0</v>
      </c>
      <c r="P21" s="287"/>
      <c r="Q21" s="443">
        <v>25000</v>
      </c>
      <c r="R21" s="442"/>
      <c r="S21" s="443">
        <v>13150</v>
      </c>
      <c r="T21" s="442"/>
      <c r="U21" s="443">
        <v>771950272</v>
      </c>
      <c r="V21" s="443"/>
      <c r="W21" s="443">
        <v>326208762.5</v>
      </c>
      <c r="X21" s="235"/>
      <c r="Y21" s="303">
        <f>W21/'سرمایه گذاری ها'!$G$15</f>
        <v>7.7733537673298987E-6</v>
      </c>
      <c r="Z21" s="54"/>
      <c r="AA21" s="55"/>
      <c r="AB21" s="56"/>
      <c r="AC21" s="56"/>
    </row>
    <row r="22" spans="1:29" ht="27.75" customHeight="1" x14ac:dyDescent="0.45">
      <c r="A22" s="161" t="s">
        <v>59</v>
      </c>
      <c r="B22" s="161"/>
      <c r="C22" s="442">
        <v>109591</v>
      </c>
      <c r="D22" s="442"/>
      <c r="E22" s="442">
        <v>225574258</v>
      </c>
      <c r="F22" s="442"/>
      <c r="G22" s="442">
        <v>325252889.95586997</v>
      </c>
      <c r="H22" s="442"/>
      <c r="I22" s="443">
        <v>0</v>
      </c>
      <c r="J22" s="444"/>
      <c r="K22" s="443">
        <v>0</v>
      </c>
      <c r="L22" s="444"/>
      <c r="M22" s="287">
        <v>0</v>
      </c>
      <c r="N22" s="445"/>
      <c r="O22" s="287">
        <v>0</v>
      </c>
      <c r="P22" s="287"/>
      <c r="Q22" s="443">
        <v>109591</v>
      </c>
      <c r="R22" s="442"/>
      <c r="S22" s="443">
        <v>2151</v>
      </c>
      <c r="T22" s="442"/>
      <c r="U22" s="443">
        <v>225574258</v>
      </c>
      <c r="V22" s="443"/>
      <c r="W22" s="443">
        <v>233908046.23706999</v>
      </c>
      <c r="X22" s="235"/>
      <c r="Y22" s="303">
        <f>W22/'سرمایه گذاری ها'!$G$15</f>
        <v>5.5738845838811707E-6</v>
      </c>
      <c r="Z22" s="54"/>
      <c r="AA22" s="55"/>
      <c r="AB22" s="56"/>
      <c r="AC22" s="56"/>
    </row>
    <row r="23" spans="1:29" ht="27.75" customHeight="1" x14ac:dyDescent="0.45">
      <c r="A23" s="161" t="s">
        <v>247</v>
      </c>
      <c r="B23" s="161"/>
      <c r="C23" s="442">
        <v>1900000</v>
      </c>
      <c r="D23" s="442"/>
      <c r="E23" s="442">
        <v>10384420500</v>
      </c>
      <c r="F23" s="442"/>
      <c r="G23" s="442">
        <v>13442281690</v>
      </c>
      <c r="H23" s="442"/>
      <c r="I23" s="443">
        <v>0</v>
      </c>
      <c r="J23" s="444"/>
      <c r="K23" s="443">
        <v>0</v>
      </c>
      <c r="L23" s="444"/>
      <c r="M23" s="287">
        <v>0</v>
      </c>
      <c r="N23" s="445"/>
      <c r="O23" s="287">
        <v>0</v>
      </c>
      <c r="P23" s="287"/>
      <c r="Q23" s="443">
        <v>1900000</v>
      </c>
      <c r="R23" s="442"/>
      <c r="S23" s="443">
        <v>5600</v>
      </c>
      <c r="T23" s="442"/>
      <c r="U23" s="443">
        <v>10384420500</v>
      </c>
      <c r="V23" s="443"/>
      <c r="W23" s="443">
        <v>10557752800</v>
      </c>
      <c r="X23" s="235"/>
      <c r="Y23" s="303">
        <f>W23/'سرمایه گذاری ها'!$G$15</f>
        <v>2.5158474246202319E-4</v>
      </c>
      <c r="Z23" s="54"/>
      <c r="AA23" s="55"/>
      <c r="AB23" s="56"/>
      <c r="AC23" s="56"/>
    </row>
    <row r="24" spans="1:29" ht="27.75" customHeight="1" x14ac:dyDescent="0.45">
      <c r="A24" s="161" t="s">
        <v>347</v>
      </c>
      <c r="B24" s="161"/>
      <c r="C24" s="442">
        <v>2278579</v>
      </c>
      <c r="D24" s="442"/>
      <c r="E24" s="442">
        <v>3905484406</v>
      </c>
      <c r="F24" s="442"/>
      <c r="G24" s="442">
        <v>10920463772.3139</v>
      </c>
      <c r="H24" s="442"/>
      <c r="I24" s="443">
        <v>0</v>
      </c>
      <c r="J24" s="444"/>
      <c r="K24" s="443">
        <v>0</v>
      </c>
      <c r="L24" s="444"/>
      <c r="M24" s="287">
        <v>0</v>
      </c>
      <c r="N24" s="445"/>
      <c r="O24" s="287">
        <v>0</v>
      </c>
      <c r="P24" s="287"/>
      <c r="Q24" s="443">
        <v>2278579</v>
      </c>
      <c r="R24" s="442"/>
      <c r="S24" s="443">
        <v>5360</v>
      </c>
      <c r="T24" s="442"/>
      <c r="U24" s="443">
        <v>3905484406</v>
      </c>
      <c r="V24" s="443"/>
      <c r="W24" s="443">
        <v>12118775532.008801</v>
      </c>
      <c r="X24" s="235"/>
      <c r="Y24" s="303">
        <f>W24/'سرمایه گذاری ها'!$G$15</f>
        <v>2.8878295210468482E-4</v>
      </c>
      <c r="Z24" s="54"/>
      <c r="AA24" s="55"/>
      <c r="AB24" s="56"/>
      <c r="AC24" s="56"/>
    </row>
    <row r="25" spans="1:29" ht="27.75" customHeight="1" x14ac:dyDescent="0.45">
      <c r="A25" s="161" t="s">
        <v>355</v>
      </c>
      <c r="B25" s="161"/>
      <c r="C25" s="442">
        <v>1952751</v>
      </c>
      <c r="D25" s="442"/>
      <c r="E25" s="442">
        <v>11964505377</v>
      </c>
      <c r="F25" s="442"/>
      <c r="G25" s="442">
        <v>29026090396.854599</v>
      </c>
      <c r="H25" s="442"/>
      <c r="I25" s="443">
        <v>0</v>
      </c>
      <c r="J25" s="444"/>
      <c r="K25" s="443">
        <v>0</v>
      </c>
      <c r="L25" s="444"/>
      <c r="M25" s="287">
        <v>0</v>
      </c>
      <c r="N25" s="445"/>
      <c r="O25" s="287">
        <v>0</v>
      </c>
      <c r="P25" s="287"/>
      <c r="Q25" s="443">
        <v>1952751</v>
      </c>
      <c r="R25" s="442"/>
      <c r="S25" s="443">
        <v>15640</v>
      </c>
      <c r="T25" s="442"/>
      <c r="U25" s="443">
        <v>11964505377</v>
      </c>
      <c r="V25" s="443"/>
      <c r="W25" s="443">
        <v>30304943511.802799</v>
      </c>
      <c r="X25" s="235"/>
      <c r="Y25" s="303">
        <f>W25/'سرمایه گذاری ها'!$G$15</f>
        <v>7.221481268952488E-4</v>
      </c>
      <c r="Z25" s="54"/>
      <c r="AA25" s="55"/>
      <c r="AB25" s="56"/>
      <c r="AC25" s="56"/>
    </row>
    <row r="26" spans="1:29" ht="27.75" customHeight="1" x14ac:dyDescent="0.45">
      <c r="A26" s="161" t="s">
        <v>281</v>
      </c>
      <c r="B26" s="161"/>
      <c r="C26" s="442">
        <v>1210568</v>
      </c>
      <c r="D26" s="442"/>
      <c r="E26" s="442">
        <v>1005982008</v>
      </c>
      <c r="F26" s="442"/>
      <c r="G26" s="442">
        <v>956163406.25056005</v>
      </c>
      <c r="H26" s="442"/>
      <c r="I26" s="443">
        <v>0</v>
      </c>
      <c r="J26" s="444"/>
      <c r="K26" s="443">
        <v>0</v>
      </c>
      <c r="L26" s="444"/>
      <c r="M26" s="287">
        <v>0</v>
      </c>
      <c r="N26" s="445"/>
      <c r="O26" s="287">
        <v>0</v>
      </c>
      <c r="P26" s="287"/>
      <c r="Q26" s="443">
        <v>1210568</v>
      </c>
      <c r="R26" s="442"/>
      <c r="S26" s="443">
        <v>796</v>
      </c>
      <c r="T26" s="442"/>
      <c r="U26" s="443">
        <v>1005982008</v>
      </c>
      <c r="V26" s="443"/>
      <c r="W26" s="443">
        <v>956163406.25056005</v>
      </c>
      <c r="X26" s="235"/>
      <c r="Y26" s="303">
        <f>W26/'سرمایه گذاری ها'!$G$15</f>
        <v>2.2784784685729524E-5</v>
      </c>
      <c r="Z26" s="54"/>
      <c r="AA26" s="55"/>
      <c r="AB26" s="56"/>
      <c r="AC26" s="56"/>
    </row>
    <row r="27" spans="1:29" ht="27.75" customHeight="1" x14ac:dyDescent="0.45">
      <c r="A27" s="161" t="s">
        <v>320</v>
      </c>
      <c r="B27" s="161"/>
      <c r="C27" s="442">
        <v>7523809</v>
      </c>
      <c r="D27" s="442"/>
      <c r="E27" s="442">
        <v>17485332116</v>
      </c>
      <c r="F27" s="442"/>
      <c r="G27" s="442">
        <v>17857834695.780602</v>
      </c>
      <c r="H27" s="442"/>
      <c r="I27" s="443">
        <v>0</v>
      </c>
      <c r="J27" s="444"/>
      <c r="K27" s="443">
        <v>0</v>
      </c>
      <c r="L27" s="444"/>
      <c r="M27" s="287">
        <v>-7523809</v>
      </c>
      <c r="N27" s="445"/>
      <c r="O27" s="287">
        <v>0</v>
      </c>
      <c r="P27" s="287"/>
      <c r="Q27" s="443">
        <v>0</v>
      </c>
      <c r="R27" s="442"/>
      <c r="S27" s="443">
        <v>0</v>
      </c>
      <c r="T27" s="442"/>
      <c r="U27" s="443">
        <v>0</v>
      </c>
      <c r="V27" s="443"/>
      <c r="W27" s="443">
        <v>0</v>
      </c>
      <c r="X27" s="235"/>
      <c r="Y27" s="303">
        <f>W27/'سرمایه گذاری ها'!$G$15</f>
        <v>0</v>
      </c>
      <c r="Z27" s="54"/>
      <c r="AA27" s="55"/>
      <c r="AB27" s="56"/>
      <c r="AC27" s="56"/>
    </row>
    <row r="28" spans="1:29" ht="27.75" customHeight="1" x14ac:dyDescent="0.45">
      <c r="A28" s="161" t="s">
        <v>358</v>
      </c>
      <c r="B28" s="161"/>
      <c r="C28" s="442">
        <v>61417925</v>
      </c>
      <c r="D28" s="442"/>
      <c r="E28" s="442">
        <v>217358036575</v>
      </c>
      <c r="F28" s="442"/>
      <c r="G28" s="442">
        <v>185876651541.237</v>
      </c>
      <c r="H28" s="442"/>
      <c r="I28" s="443">
        <v>0</v>
      </c>
      <c r="J28" s="444"/>
      <c r="K28" s="443">
        <v>0</v>
      </c>
      <c r="L28" s="444"/>
      <c r="M28" s="287">
        <v>0</v>
      </c>
      <c r="N28" s="445"/>
      <c r="O28" s="287">
        <v>0</v>
      </c>
      <c r="P28" s="287"/>
      <c r="Q28" s="443">
        <v>61417925</v>
      </c>
      <c r="R28" s="442"/>
      <c r="S28" s="443">
        <v>4470</v>
      </c>
      <c r="T28" s="442"/>
      <c r="U28" s="443">
        <v>217358036575</v>
      </c>
      <c r="V28" s="443"/>
      <c r="W28" s="443">
        <v>272415945045.68201</v>
      </c>
      <c r="X28" s="235"/>
      <c r="Y28" s="303">
        <f>W28/'سرمایه گذاری ها'!$G$15</f>
        <v>6.491504080003329E-3</v>
      </c>
      <c r="Z28" s="54"/>
      <c r="AA28" s="55"/>
    </row>
    <row r="29" spans="1:29" ht="27.75" customHeight="1" x14ac:dyDescent="0.45">
      <c r="A29" s="161" t="s">
        <v>85</v>
      </c>
      <c r="B29" s="161"/>
      <c r="C29" s="442">
        <v>1141131</v>
      </c>
      <c r="D29" s="442"/>
      <c r="E29" s="442">
        <v>2977442471</v>
      </c>
      <c r="F29" s="442"/>
      <c r="G29" s="442">
        <v>1777726790.0709</v>
      </c>
      <c r="H29" s="442"/>
      <c r="I29" s="443">
        <v>0</v>
      </c>
      <c r="J29" s="444"/>
      <c r="K29" s="443">
        <v>0</v>
      </c>
      <c r="L29" s="444"/>
      <c r="M29" s="287">
        <v>0</v>
      </c>
      <c r="N29" s="445"/>
      <c r="O29" s="287">
        <v>0</v>
      </c>
      <c r="P29" s="287"/>
      <c r="Q29" s="443">
        <v>1141131</v>
      </c>
      <c r="R29" s="442"/>
      <c r="S29" s="443">
        <v>1435</v>
      </c>
      <c r="T29" s="442"/>
      <c r="U29" s="443">
        <v>2977442471</v>
      </c>
      <c r="V29" s="443"/>
      <c r="W29" s="443">
        <v>1624864932.3259499</v>
      </c>
      <c r="X29" s="235"/>
      <c r="Y29" s="303">
        <f>W29/'سرمایه گذاری ها'!$G$15</f>
        <v>3.871952993015681E-5</v>
      </c>
      <c r="Z29" s="54"/>
      <c r="AA29" s="55"/>
    </row>
    <row r="30" spans="1:29" ht="27.75" customHeight="1" x14ac:dyDescent="0.45">
      <c r="A30" s="161" t="s">
        <v>359</v>
      </c>
      <c r="B30" s="161"/>
      <c r="C30" s="442">
        <v>10000000</v>
      </c>
      <c r="D30" s="442"/>
      <c r="E30" s="442">
        <v>30818886400</v>
      </c>
      <c r="F30" s="442"/>
      <c r="G30" s="442">
        <v>45803183200</v>
      </c>
      <c r="H30" s="442"/>
      <c r="I30" s="443">
        <v>0</v>
      </c>
      <c r="J30" s="444"/>
      <c r="K30" s="443">
        <v>0</v>
      </c>
      <c r="L30" s="444"/>
      <c r="M30" s="287">
        <v>0</v>
      </c>
      <c r="N30" s="444"/>
      <c r="O30" s="287">
        <v>0</v>
      </c>
      <c r="P30" s="287"/>
      <c r="Q30" s="443">
        <v>10000000</v>
      </c>
      <c r="R30" s="442"/>
      <c r="S30" s="443">
        <v>3454</v>
      </c>
      <c r="T30" s="442"/>
      <c r="U30" s="443">
        <v>30818886400</v>
      </c>
      <c r="V30" s="443"/>
      <c r="W30" s="443">
        <v>34273005800</v>
      </c>
      <c r="X30" s="235"/>
      <c r="Y30" s="303">
        <f>W30/'سرمایه گذاری ها'!$G$15</f>
        <v>8.1670460569908661E-4</v>
      </c>
      <c r="Z30" s="54"/>
      <c r="AA30" s="55"/>
    </row>
    <row r="31" spans="1:29" ht="27.75" customHeight="1" thickBot="1" x14ac:dyDescent="0.5">
      <c r="A31" s="350" t="s">
        <v>256</v>
      </c>
      <c r="B31" s="156"/>
      <c r="C31" s="351"/>
      <c r="D31" s="442"/>
      <c r="E31" s="482">
        <f>SUM(E11:E30)</f>
        <v>370887299001</v>
      </c>
      <c r="F31" s="442"/>
      <c r="G31" s="462">
        <f>SUM(G11:G30)</f>
        <v>387312914445.9187</v>
      </c>
      <c r="H31" s="446"/>
      <c r="I31" s="351"/>
      <c r="J31" s="444"/>
      <c r="K31" s="462">
        <f>SUM(K11:K30)</f>
        <v>0</v>
      </c>
      <c r="L31" s="444"/>
      <c r="M31" s="351"/>
      <c r="N31" s="444"/>
      <c r="O31" s="535">
        <f>SUM(O11:O30)</f>
        <v>4297291738</v>
      </c>
      <c r="P31" s="287"/>
      <c r="Q31" s="351"/>
      <c r="R31" s="442"/>
      <c r="S31" s="351"/>
      <c r="T31" s="442"/>
      <c r="U31" s="462">
        <f>SUM(U11:U30)</f>
        <v>349832904834</v>
      </c>
      <c r="V31" s="443"/>
      <c r="W31" s="462">
        <f>SUM(W11:W30)</f>
        <v>431486142801.12238</v>
      </c>
      <c r="X31" s="235"/>
      <c r="Y31" s="321">
        <f>SUM(Y11:Y30)</f>
        <v>1.0282048857267441E-2</v>
      </c>
      <c r="Z31" s="54"/>
      <c r="AA31" s="55"/>
    </row>
    <row r="32" spans="1:29" ht="3.75" customHeight="1" x14ac:dyDescent="0.45">
      <c r="A32" s="348"/>
      <c r="B32" s="424"/>
      <c r="C32" s="429"/>
      <c r="D32" s="442"/>
      <c r="E32" s="481"/>
      <c r="F32" s="442"/>
      <c r="G32" s="447"/>
      <c r="H32" s="447"/>
      <c r="I32" s="429"/>
      <c r="J32" s="444"/>
      <c r="K32" s="447"/>
      <c r="L32" s="444"/>
      <c r="M32" s="429"/>
      <c r="N32" s="444"/>
      <c r="O32" s="536"/>
      <c r="P32" s="287"/>
      <c r="Q32" s="429"/>
      <c r="R32" s="442"/>
      <c r="S32" s="429"/>
      <c r="T32" s="442"/>
      <c r="U32" s="447"/>
      <c r="V32" s="443"/>
      <c r="W32" s="443"/>
      <c r="X32" s="235"/>
      <c r="Y32" s="428"/>
      <c r="Z32" s="54"/>
      <c r="AA32" s="55"/>
    </row>
    <row r="33" spans="1:27" ht="27.75" customHeight="1" x14ac:dyDescent="0.45">
      <c r="A33" s="348" t="s">
        <v>257</v>
      </c>
      <c r="B33" s="156"/>
      <c r="C33" s="429"/>
      <c r="D33" s="442"/>
      <c r="E33" s="442">
        <f>E31</f>
        <v>370887299001</v>
      </c>
      <c r="F33" s="442"/>
      <c r="G33" s="447">
        <f>G31</f>
        <v>387312914445.9187</v>
      </c>
      <c r="H33" s="447"/>
      <c r="I33" s="429"/>
      <c r="J33" s="444"/>
      <c r="K33" s="447">
        <f>K31</f>
        <v>0</v>
      </c>
      <c r="L33" s="444"/>
      <c r="M33" s="429"/>
      <c r="N33" s="444"/>
      <c r="O33" s="536">
        <f>O31</f>
        <v>4297291738</v>
      </c>
      <c r="P33" s="287"/>
      <c r="Q33" s="429"/>
      <c r="R33" s="442"/>
      <c r="S33" s="429"/>
      <c r="T33" s="442"/>
      <c r="U33" s="447">
        <f>U31</f>
        <v>349832904834</v>
      </c>
      <c r="V33" s="443"/>
      <c r="W33" s="443">
        <f>W31</f>
        <v>431486142801.12238</v>
      </c>
      <c r="X33" s="235"/>
      <c r="Y33" s="428">
        <f>Y31</f>
        <v>1.0282048857267441E-2</v>
      </c>
      <c r="Z33" s="54"/>
      <c r="AA33" s="55"/>
    </row>
    <row r="34" spans="1:27" ht="27.75" customHeight="1" x14ac:dyDescent="0.45">
      <c r="A34" s="161" t="s">
        <v>120</v>
      </c>
      <c r="B34" s="161"/>
      <c r="C34" s="442">
        <v>4158718</v>
      </c>
      <c r="D34" s="442"/>
      <c r="E34" s="442">
        <v>11296531926</v>
      </c>
      <c r="F34" s="442"/>
      <c r="G34" s="442">
        <v>24057909570.483799</v>
      </c>
      <c r="H34" s="442"/>
      <c r="I34" s="442">
        <v>0</v>
      </c>
      <c r="J34" s="444"/>
      <c r="K34" s="442">
        <v>0</v>
      </c>
      <c r="L34" s="444"/>
      <c r="M34" s="287">
        <v>0</v>
      </c>
      <c r="N34" s="444"/>
      <c r="O34" s="287">
        <v>85737608611</v>
      </c>
      <c r="P34" s="287"/>
      <c r="Q34" s="443">
        <v>4158718</v>
      </c>
      <c r="R34" s="442"/>
      <c r="S34" s="443">
        <v>6360</v>
      </c>
      <c r="T34" s="442"/>
      <c r="U34" s="443">
        <v>11296531926</v>
      </c>
      <c r="V34" s="443"/>
      <c r="W34" s="443">
        <v>26244992258.709599</v>
      </c>
      <c r="X34" s="235"/>
      <c r="Y34" s="303">
        <f>W34/'سرمایه گذاری ها'!$G$15</f>
        <v>6.2540199068927306E-4</v>
      </c>
      <c r="Z34" s="54"/>
      <c r="AA34" s="55"/>
    </row>
    <row r="35" spans="1:27" s="57" customFormat="1" ht="27.75" customHeight="1" x14ac:dyDescent="0.45">
      <c r="A35" s="161" t="s">
        <v>168</v>
      </c>
      <c r="B35" s="161"/>
      <c r="C35" s="442">
        <v>129999998</v>
      </c>
      <c r="D35" s="442"/>
      <c r="E35" s="442">
        <v>907802261527</v>
      </c>
      <c r="F35" s="442"/>
      <c r="G35" s="442">
        <v>1129997058615.4299</v>
      </c>
      <c r="H35" s="442"/>
      <c r="I35" s="442">
        <v>0</v>
      </c>
      <c r="J35" s="444"/>
      <c r="K35" s="442">
        <v>0</v>
      </c>
      <c r="L35" s="444"/>
      <c r="M35" s="287">
        <v>-10668534</v>
      </c>
      <c r="N35" s="444"/>
      <c r="O35" s="287">
        <v>0</v>
      </c>
      <c r="P35" s="287"/>
      <c r="Q35" s="443">
        <v>119331464</v>
      </c>
      <c r="R35" s="442"/>
      <c r="S35" s="443">
        <v>6950</v>
      </c>
      <c r="T35" s="442"/>
      <c r="U35" s="443">
        <v>833302881218</v>
      </c>
      <c r="V35" s="443"/>
      <c r="W35" s="443">
        <v>822942770893.79602</v>
      </c>
      <c r="X35" s="235"/>
      <c r="Y35" s="303">
        <f>W35/'سرمایه گذاری ها'!$G$15</f>
        <v>1.9610219049294223E-2</v>
      </c>
      <c r="Z35" s="54"/>
      <c r="AA35" s="52"/>
    </row>
    <row r="36" spans="1:27" s="57" customFormat="1" ht="27.75" customHeight="1" x14ac:dyDescent="0.45">
      <c r="A36" s="161" t="s">
        <v>136</v>
      </c>
      <c r="B36" s="161"/>
      <c r="C36" s="442">
        <v>10600000</v>
      </c>
      <c r="D36" s="442"/>
      <c r="E36" s="442">
        <v>40626773198</v>
      </c>
      <c r="F36" s="442"/>
      <c r="G36" s="442">
        <v>96555809160</v>
      </c>
      <c r="H36" s="442"/>
      <c r="I36" s="442">
        <v>0</v>
      </c>
      <c r="J36" s="444"/>
      <c r="K36" s="442">
        <v>0</v>
      </c>
      <c r="L36" s="444"/>
      <c r="M36" s="287">
        <v>0</v>
      </c>
      <c r="N36" s="444"/>
      <c r="O36" s="287">
        <v>0</v>
      </c>
      <c r="P36" s="287"/>
      <c r="Q36" s="443">
        <v>10600000</v>
      </c>
      <c r="R36" s="442"/>
      <c r="S36" s="443">
        <v>8900</v>
      </c>
      <c r="T36" s="442"/>
      <c r="U36" s="443">
        <v>40626773198</v>
      </c>
      <c r="V36" s="443"/>
      <c r="W36" s="443">
        <v>93610751800</v>
      </c>
      <c r="X36" s="235"/>
      <c r="Y36" s="303">
        <f>W36/'سرمایه گذاری ها'!$G$15</f>
        <v>2.2306865229198562E-3</v>
      </c>
      <c r="Z36" s="54"/>
      <c r="AA36" s="52"/>
    </row>
    <row r="37" spans="1:27" ht="27.75" customHeight="1" x14ac:dyDescent="0.45">
      <c r="A37" s="161" t="s">
        <v>134</v>
      </c>
      <c r="B37" s="161"/>
      <c r="C37" s="442">
        <v>650917</v>
      </c>
      <c r="D37" s="442"/>
      <c r="E37" s="442">
        <v>4639220198</v>
      </c>
      <c r="F37" s="442"/>
      <c r="G37" s="442">
        <v>16056711332.127399</v>
      </c>
      <c r="H37" s="442"/>
      <c r="I37" s="442">
        <v>0</v>
      </c>
      <c r="J37" s="444"/>
      <c r="K37" s="442">
        <v>0</v>
      </c>
      <c r="L37" s="444"/>
      <c r="M37" s="287">
        <v>0</v>
      </c>
      <c r="N37" s="444"/>
      <c r="O37" s="287">
        <v>0</v>
      </c>
      <c r="P37" s="287"/>
      <c r="Q37" s="443">
        <v>650917</v>
      </c>
      <c r="R37" s="442"/>
      <c r="S37" s="443">
        <v>17140</v>
      </c>
      <c r="T37" s="442"/>
      <c r="U37" s="443">
        <v>4639220198</v>
      </c>
      <c r="V37" s="443"/>
      <c r="W37" s="443">
        <v>11070475954.652599</v>
      </c>
      <c r="X37" s="288"/>
      <c r="Y37" s="303">
        <f>W37/'سرمایه گذاری ها'!$G$15</f>
        <v>2.6380261924519532E-4</v>
      </c>
      <c r="Z37" s="54"/>
      <c r="AA37" s="55"/>
    </row>
    <row r="38" spans="1:27" s="57" customFormat="1" ht="27.75" customHeight="1" x14ac:dyDescent="0.45">
      <c r="A38" s="161" t="s">
        <v>204</v>
      </c>
      <c r="B38" s="161"/>
      <c r="C38" s="442">
        <v>10500000</v>
      </c>
      <c r="D38" s="442"/>
      <c r="E38" s="442">
        <v>50855635004</v>
      </c>
      <c r="F38" s="442"/>
      <c r="G38" s="442">
        <v>29662423245</v>
      </c>
      <c r="H38" s="442"/>
      <c r="I38" s="442">
        <v>0</v>
      </c>
      <c r="J38" s="444"/>
      <c r="K38" s="442">
        <v>0</v>
      </c>
      <c r="L38" s="444"/>
      <c r="M38" s="287">
        <v>0</v>
      </c>
      <c r="N38" s="444"/>
      <c r="O38" s="287">
        <v>0</v>
      </c>
      <c r="P38" s="287"/>
      <c r="Q38" s="443">
        <v>10500000</v>
      </c>
      <c r="R38" s="442"/>
      <c r="S38" s="443">
        <v>2249</v>
      </c>
      <c r="T38" s="442"/>
      <c r="U38" s="443">
        <v>50855635004</v>
      </c>
      <c r="V38" s="443"/>
      <c r="W38" s="443">
        <v>23431959915</v>
      </c>
      <c r="X38" s="288"/>
      <c r="Y38" s="303">
        <f>W38/'سرمایه گذاری ها'!$G$15</f>
        <v>5.5836916361554946E-4</v>
      </c>
      <c r="Z38" s="54"/>
      <c r="AA38" s="52"/>
    </row>
    <row r="39" spans="1:27" s="57" customFormat="1" ht="27.75" customHeight="1" x14ac:dyDescent="0.45">
      <c r="A39" s="161" t="s">
        <v>117</v>
      </c>
      <c r="B39" s="161"/>
      <c r="C39" s="442">
        <v>5400000</v>
      </c>
      <c r="D39" s="442"/>
      <c r="E39" s="442">
        <v>12353206526</v>
      </c>
      <c r="F39" s="442"/>
      <c r="G39" s="442">
        <v>6028040250</v>
      </c>
      <c r="H39" s="442"/>
      <c r="I39" s="442">
        <v>0</v>
      </c>
      <c r="J39" s="444"/>
      <c r="K39" s="442">
        <v>0</v>
      </c>
      <c r="L39" s="444"/>
      <c r="M39" s="287">
        <v>0</v>
      </c>
      <c r="N39" s="444"/>
      <c r="O39" s="287">
        <v>0</v>
      </c>
      <c r="P39" s="287"/>
      <c r="Q39" s="443">
        <v>5400000</v>
      </c>
      <c r="R39" s="442"/>
      <c r="S39" s="443">
        <v>889</v>
      </c>
      <c r="T39" s="442"/>
      <c r="U39" s="443">
        <v>12353206526</v>
      </c>
      <c r="V39" s="443"/>
      <c r="W39" s="443">
        <v>4763491362</v>
      </c>
      <c r="X39" s="235"/>
      <c r="Y39" s="303">
        <f>W39/'سرمایه گذاری ها'!$G$15</f>
        <v>1.1351106340819442E-4</v>
      </c>
      <c r="Z39" s="54"/>
      <c r="AA39" s="52"/>
    </row>
    <row r="40" spans="1:27" s="57" customFormat="1" ht="27.75" customHeight="1" x14ac:dyDescent="0.45">
      <c r="A40" s="161" t="s">
        <v>224</v>
      </c>
      <c r="B40" s="161"/>
      <c r="C40" s="442">
        <v>1956189</v>
      </c>
      <c r="D40" s="442"/>
      <c r="E40" s="442">
        <v>7965008542</v>
      </c>
      <c r="F40" s="442"/>
      <c r="G40" s="442">
        <v>9346240778.2294502</v>
      </c>
      <c r="H40" s="442"/>
      <c r="I40" s="442">
        <v>0</v>
      </c>
      <c r="J40" s="444"/>
      <c r="K40" s="442">
        <v>0</v>
      </c>
      <c r="L40" s="444"/>
      <c r="M40" s="287">
        <v>0</v>
      </c>
      <c r="N40" s="444"/>
      <c r="O40" s="287">
        <v>0</v>
      </c>
      <c r="P40" s="287"/>
      <c r="Q40" s="443">
        <v>1956189</v>
      </c>
      <c r="R40" s="442"/>
      <c r="S40" s="443">
        <v>3639</v>
      </c>
      <c r="T40" s="442"/>
      <c r="U40" s="443">
        <v>7965008542</v>
      </c>
      <c r="V40" s="443"/>
      <c r="W40" s="443">
        <v>7063545211.2101698</v>
      </c>
      <c r="X40" s="288"/>
      <c r="Y40" s="303">
        <f>W40/'سرمایه گذاری ها'!$G$15</f>
        <v>1.6831992910756234E-4</v>
      </c>
      <c r="Z40" s="54"/>
      <c r="AA40" s="52"/>
    </row>
    <row r="41" spans="1:27" s="57" customFormat="1" ht="27.75" customHeight="1" x14ac:dyDescent="0.45">
      <c r="A41" s="161" t="s">
        <v>60</v>
      </c>
      <c r="B41" s="161"/>
      <c r="C41" s="442">
        <v>4602957</v>
      </c>
      <c r="D41" s="442"/>
      <c r="E41" s="442">
        <v>14532845100</v>
      </c>
      <c r="F41" s="442"/>
      <c r="G41" s="442">
        <v>24846526214.601601</v>
      </c>
      <c r="H41" s="442"/>
      <c r="I41" s="442">
        <v>0</v>
      </c>
      <c r="J41" s="444"/>
      <c r="K41" s="442">
        <v>0</v>
      </c>
      <c r="L41" s="444"/>
      <c r="M41" s="287">
        <v>0</v>
      </c>
      <c r="N41" s="444"/>
      <c r="O41" s="287">
        <v>0</v>
      </c>
      <c r="P41" s="287"/>
      <c r="Q41" s="443">
        <v>4602957</v>
      </c>
      <c r="R41" s="442"/>
      <c r="S41" s="443">
        <v>4635</v>
      </c>
      <c r="T41" s="442"/>
      <c r="U41" s="443">
        <v>14532845100</v>
      </c>
      <c r="V41" s="443"/>
      <c r="W41" s="443">
        <v>21169788419.9776</v>
      </c>
      <c r="X41" s="288"/>
      <c r="Y41" s="303">
        <f>W41/'سرمایه گذاری ها'!$G$15</f>
        <v>5.0446301106951339E-4</v>
      </c>
      <c r="Z41" s="54"/>
      <c r="AA41" s="52"/>
    </row>
    <row r="42" spans="1:27" s="57" customFormat="1" ht="27.75" customHeight="1" x14ac:dyDescent="0.45">
      <c r="A42" s="161" t="s">
        <v>300</v>
      </c>
      <c r="B42" s="161"/>
      <c r="C42" s="442">
        <v>42933333</v>
      </c>
      <c r="D42" s="442"/>
      <c r="E42" s="442">
        <v>204579350960</v>
      </c>
      <c r="F42" s="442"/>
      <c r="G42" s="442">
        <v>250922589598.51001</v>
      </c>
      <c r="H42" s="442"/>
      <c r="I42" s="442">
        <v>0</v>
      </c>
      <c r="J42" s="444"/>
      <c r="K42" s="442">
        <v>0</v>
      </c>
      <c r="L42" s="444"/>
      <c r="M42" s="287">
        <v>0</v>
      </c>
      <c r="N42" s="444"/>
      <c r="O42" s="287">
        <v>0</v>
      </c>
      <c r="P42" s="287"/>
      <c r="Q42" s="443">
        <v>42933333</v>
      </c>
      <c r="R42" s="442"/>
      <c r="S42" s="443">
        <v>5850</v>
      </c>
      <c r="T42" s="442"/>
      <c r="U42" s="443">
        <v>204579350960</v>
      </c>
      <c r="V42" s="443"/>
      <c r="W42" s="443">
        <v>249218531265.073</v>
      </c>
      <c r="X42" s="288"/>
      <c r="Y42" s="303">
        <f>W42/'سرمایه گذاری ها'!$G$15</f>
        <v>5.938724006219114E-3</v>
      </c>
      <c r="Z42" s="54"/>
      <c r="AA42" s="52"/>
    </row>
    <row r="43" spans="1:27" s="57" customFormat="1" ht="27.75" customHeight="1" x14ac:dyDescent="0.45">
      <c r="A43" s="161" t="s">
        <v>356</v>
      </c>
      <c r="B43" s="161"/>
      <c r="C43" s="442">
        <v>4276</v>
      </c>
      <c r="D43" s="442"/>
      <c r="E43" s="442">
        <v>10002479</v>
      </c>
      <c r="F43" s="442"/>
      <c r="G43" s="442">
        <v>16246242.22508</v>
      </c>
      <c r="H43" s="442"/>
      <c r="I43" s="442">
        <v>0</v>
      </c>
      <c r="J43" s="444"/>
      <c r="K43" s="442">
        <v>0</v>
      </c>
      <c r="L43" s="444"/>
      <c r="M43" s="287">
        <v>0</v>
      </c>
      <c r="N43" s="444"/>
      <c r="O43" s="287">
        <v>0</v>
      </c>
      <c r="P43" s="287"/>
      <c r="Q43" s="443">
        <v>4276</v>
      </c>
      <c r="R43" s="442"/>
      <c r="S43" s="443">
        <v>2910</v>
      </c>
      <c r="T43" s="442"/>
      <c r="U43" s="443">
        <v>10002479</v>
      </c>
      <c r="V43" s="443"/>
      <c r="W43" s="443">
        <v>12346974.373199999</v>
      </c>
      <c r="X43" s="288"/>
      <c r="Y43" s="303">
        <f>W43/'سرمایه گذاری ها'!$G$15</f>
        <v>2.9422078985091622E-7</v>
      </c>
      <c r="Z43" s="54"/>
      <c r="AA43" s="52"/>
    </row>
    <row r="44" spans="1:27" s="57" customFormat="1" ht="27.75" customHeight="1" x14ac:dyDescent="0.45">
      <c r="A44" s="161" t="s">
        <v>89</v>
      </c>
      <c r="B44" s="161"/>
      <c r="C44" s="442">
        <v>52541227</v>
      </c>
      <c r="D44" s="442"/>
      <c r="E44" s="442">
        <v>238515470405</v>
      </c>
      <c r="F44" s="442"/>
      <c r="G44" s="442">
        <v>311767798225.43402</v>
      </c>
      <c r="H44" s="442"/>
      <c r="I44" s="442">
        <v>0</v>
      </c>
      <c r="J44" s="444"/>
      <c r="K44" s="442">
        <v>0</v>
      </c>
      <c r="L44" s="444"/>
      <c r="M44" s="287">
        <v>0</v>
      </c>
      <c r="N44" s="444"/>
      <c r="O44" s="287">
        <v>23789673464</v>
      </c>
      <c r="P44" s="287"/>
      <c r="Q44" s="443">
        <v>52541227</v>
      </c>
      <c r="R44" s="442"/>
      <c r="S44" s="443">
        <v>5470</v>
      </c>
      <c r="T44" s="442"/>
      <c r="U44" s="443">
        <v>238515470405</v>
      </c>
      <c r="V44" s="443"/>
      <c r="W44" s="443">
        <v>285178905734.63599</v>
      </c>
      <c r="X44" s="288"/>
      <c r="Y44" s="303">
        <f>W44/'سرمایه گذاری ها'!$G$15</f>
        <v>6.7956375673855502E-3</v>
      </c>
      <c r="Z44" s="54"/>
      <c r="AA44" s="52"/>
    </row>
    <row r="45" spans="1:27" s="57" customFormat="1" ht="27.75" customHeight="1" x14ac:dyDescent="0.45">
      <c r="A45" s="161" t="s">
        <v>125</v>
      </c>
      <c r="B45" s="161"/>
      <c r="C45" s="442">
        <v>70448007</v>
      </c>
      <c r="D45" s="442"/>
      <c r="E45" s="442">
        <v>111534932457</v>
      </c>
      <c r="F45" s="442"/>
      <c r="G45" s="442">
        <v>130160212552.767</v>
      </c>
      <c r="H45" s="442"/>
      <c r="I45" s="442">
        <v>0</v>
      </c>
      <c r="J45" s="444"/>
      <c r="K45" s="442">
        <v>0</v>
      </c>
      <c r="L45" s="444"/>
      <c r="M45" s="287">
        <v>-12500000</v>
      </c>
      <c r="N45" s="444"/>
      <c r="O45" s="287">
        <v>0</v>
      </c>
      <c r="P45" s="287"/>
      <c r="Q45" s="443">
        <v>57948007</v>
      </c>
      <c r="R45" s="442"/>
      <c r="S45" s="443">
        <v>1818</v>
      </c>
      <c r="T45" s="442"/>
      <c r="U45" s="443">
        <v>91744640083</v>
      </c>
      <c r="V45" s="443"/>
      <c r="W45" s="443">
        <v>104535125270.908</v>
      </c>
      <c r="X45" s="288"/>
      <c r="Y45" s="303">
        <f>W45/'سرمایه گذاری ها'!$G$15</f>
        <v>2.4910076100206403E-3</v>
      </c>
      <c r="Z45" s="54"/>
      <c r="AA45" s="52"/>
    </row>
    <row r="46" spans="1:27" s="57" customFormat="1" ht="27.75" customHeight="1" x14ac:dyDescent="0.45">
      <c r="A46" s="161" t="s">
        <v>61</v>
      </c>
      <c r="B46" s="161"/>
      <c r="C46" s="442">
        <v>2109921</v>
      </c>
      <c r="D46" s="442"/>
      <c r="E46" s="442">
        <v>4467919689</v>
      </c>
      <c r="F46" s="442"/>
      <c r="G46" s="442">
        <v>6343642271.3301001</v>
      </c>
      <c r="H46" s="442"/>
      <c r="I46" s="442">
        <v>0</v>
      </c>
      <c r="J46" s="444"/>
      <c r="K46" s="442">
        <v>0</v>
      </c>
      <c r="L46" s="444"/>
      <c r="M46" s="287">
        <v>0</v>
      </c>
      <c r="N46" s="444"/>
      <c r="O46" s="287">
        <v>0</v>
      </c>
      <c r="P46" s="287"/>
      <c r="Q46" s="443">
        <v>2109921</v>
      </c>
      <c r="R46" s="442"/>
      <c r="S46" s="443">
        <v>2516</v>
      </c>
      <c r="T46" s="442"/>
      <c r="U46" s="443">
        <v>4467919689</v>
      </c>
      <c r="V46" s="443"/>
      <c r="W46" s="443">
        <v>5267526057.6457195</v>
      </c>
      <c r="X46" s="288"/>
      <c r="Y46" s="303">
        <f>W46/'سرمایه گذاری ها'!$G$15</f>
        <v>1.2552189956794544E-4</v>
      </c>
      <c r="Z46" s="54"/>
      <c r="AA46" s="52"/>
    </row>
    <row r="47" spans="1:27" s="57" customFormat="1" ht="27.75" customHeight="1" x14ac:dyDescent="0.45">
      <c r="A47" s="161" t="s">
        <v>88</v>
      </c>
      <c r="B47" s="161"/>
      <c r="C47" s="442">
        <v>2980000</v>
      </c>
      <c r="D47" s="442"/>
      <c r="E47" s="442">
        <v>9989654579</v>
      </c>
      <c r="F47" s="442"/>
      <c r="G47" s="442">
        <v>27351922550</v>
      </c>
      <c r="H47" s="442"/>
      <c r="I47" s="442">
        <v>0</v>
      </c>
      <c r="J47" s="444"/>
      <c r="K47" s="442">
        <v>0</v>
      </c>
      <c r="L47" s="444"/>
      <c r="M47" s="287">
        <v>0</v>
      </c>
      <c r="N47" s="444"/>
      <c r="O47" s="287">
        <v>0</v>
      </c>
      <c r="P47" s="287"/>
      <c r="Q47" s="443">
        <v>2980000</v>
      </c>
      <c r="R47" s="442"/>
      <c r="S47" s="443">
        <v>8100</v>
      </c>
      <c r="T47" s="442"/>
      <c r="U47" s="443">
        <v>9989654579</v>
      </c>
      <c r="V47" s="443"/>
      <c r="W47" s="443">
        <v>23951413260</v>
      </c>
      <c r="X47" s="288"/>
      <c r="Y47" s="303">
        <f>W47/'سرمایه گذاری ها'!$G$15</f>
        <v>5.7074741668687178E-4</v>
      </c>
      <c r="Z47" s="54"/>
      <c r="AA47" s="52"/>
    </row>
    <row r="48" spans="1:27" s="23" customFormat="1" ht="30" customHeight="1" x14ac:dyDescent="0.25">
      <c r="A48" s="161" t="s">
        <v>357</v>
      </c>
      <c r="B48" s="161"/>
      <c r="C48" s="442">
        <v>2228500</v>
      </c>
      <c r="D48" s="442"/>
      <c r="E48" s="442">
        <v>19550931342</v>
      </c>
      <c r="F48" s="442"/>
      <c r="G48" s="442">
        <v>21007100102.5</v>
      </c>
      <c r="H48" s="442"/>
      <c r="I48" s="442">
        <v>0</v>
      </c>
      <c r="J48" s="444"/>
      <c r="K48" s="442">
        <v>0</v>
      </c>
      <c r="L48" s="444"/>
      <c r="M48" s="287">
        <v>0</v>
      </c>
      <c r="N48" s="444"/>
      <c r="O48" s="287">
        <v>0</v>
      </c>
      <c r="P48" s="287"/>
      <c r="Q48" s="443">
        <v>2228500</v>
      </c>
      <c r="R48" s="442"/>
      <c r="S48" s="443">
        <v>7710</v>
      </c>
      <c r="T48" s="442"/>
      <c r="U48" s="443">
        <v>19550931342</v>
      </c>
      <c r="V48" s="443"/>
      <c r="W48" s="443">
        <v>17048920188.450001</v>
      </c>
      <c r="X48" s="288"/>
      <c r="Y48" s="303">
        <f>W48/'سرمایه گذاری ها'!$G$15</f>
        <v>4.0626526081068896E-4</v>
      </c>
      <c r="Z48" s="167"/>
      <c r="AA48" s="58"/>
    </row>
    <row r="49" spans="1:27" s="23" customFormat="1" ht="30" customHeight="1" x14ac:dyDescent="0.25">
      <c r="A49" s="161" t="s">
        <v>91</v>
      </c>
      <c r="B49" s="161"/>
      <c r="C49" s="442">
        <v>552672</v>
      </c>
      <c r="D49" s="442"/>
      <c r="E49" s="442">
        <v>2336261510</v>
      </c>
      <c r="F49" s="442"/>
      <c r="G49" s="442">
        <v>2060338219.3180799</v>
      </c>
      <c r="H49" s="442"/>
      <c r="I49" s="442">
        <v>0</v>
      </c>
      <c r="J49" s="444"/>
      <c r="K49" s="442">
        <v>0</v>
      </c>
      <c r="L49" s="444"/>
      <c r="M49" s="287">
        <v>0</v>
      </c>
      <c r="N49" s="444"/>
      <c r="O49" s="287">
        <v>55873020126</v>
      </c>
      <c r="P49" s="287"/>
      <c r="Q49" s="443">
        <v>552672</v>
      </c>
      <c r="R49" s="442"/>
      <c r="S49" s="443">
        <v>2619</v>
      </c>
      <c r="T49" s="442"/>
      <c r="U49" s="443">
        <v>2336261510</v>
      </c>
      <c r="V49" s="443"/>
      <c r="W49" s="443">
        <v>1436259195.20736</v>
      </c>
      <c r="X49" s="288"/>
      <c r="Y49" s="303">
        <f>W49/'سرمایه گذاری ها'!$G$15</f>
        <v>3.4225171452674701E-5</v>
      </c>
      <c r="Z49" s="167"/>
      <c r="AA49" s="58"/>
    </row>
    <row r="50" spans="1:27" s="23" customFormat="1" ht="30" customHeight="1" x14ac:dyDescent="0.25">
      <c r="A50" s="161" t="s">
        <v>118</v>
      </c>
      <c r="B50" s="161"/>
      <c r="C50" s="442">
        <v>10216769</v>
      </c>
      <c r="D50" s="442"/>
      <c r="E50" s="442">
        <v>31199106425</v>
      </c>
      <c r="F50" s="442"/>
      <c r="G50" s="442">
        <v>75323804780.930893</v>
      </c>
      <c r="H50" s="442"/>
      <c r="I50" s="442">
        <v>0</v>
      </c>
      <c r="J50" s="444"/>
      <c r="K50" s="442">
        <v>0</v>
      </c>
      <c r="L50" s="444"/>
      <c r="M50" s="287">
        <v>-7216769</v>
      </c>
      <c r="N50" s="444"/>
      <c r="O50" s="287">
        <v>0</v>
      </c>
      <c r="P50" s="287"/>
      <c r="Q50" s="443">
        <v>3000000</v>
      </c>
      <c r="R50" s="442"/>
      <c r="S50" s="443">
        <v>6710</v>
      </c>
      <c r="T50" s="442"/>
      <c r="U50" s="443">
        <v>9161146667</v>
      </c>
      <c r="V50" s="443"/>
      <c r="W50" s="443">
        <v>19974395100</v>
      </c>
      <c r="X50" s="288"/>
      <c r="Y50" s="303">
        <f>W50/'سرمایه گذاری ها'!$G$15</f>
        <v>4.7597752497749316E-4</v>
      </c>
      <c r="Z50" s="167"/>
      <c r="AA50" s="58"/>
    </row>
    <row r="51" spans="1:27" s="23" customFormat="1" ht="30" customHeight="1" x14ac:dyDescent="0.25">
      <c r="A51" s="161" t="s">
        <v>392</v>
      </c>
      <c r="B51" s="161"/>
      <c r="C51" s="442">
        <v>0</v>
      </c>
      <c r="D51" s="442"/>
      <c r="E51" s="442">
        <v>0</v>
      </c>
      <c r="F51" s="442"/>
      <c r="G51" s="442">
        <v>0</v>
      </c>
      <c r="H51" s="442"/>
      <c r="I51" s="442">
        <v>1500000</v>
      </c>
      <c r="J51" s="444"/>
      <c r="K51" s="442">
        <v>12182124600</v>
      </c>
      <c r="L51" s="444"/>
      <c r="M51" s="287">
        <v>0</v>
      </c>
      <c r="N51" s="444"/>
      <c r="O51" s="287">
        <v>0</v>
      </c>
      <c r="P51" s="287"/>
      <c r="Q51" s="443">
        <v>1500000</v>
      </c>
      <c r="R51" s="442"/>
      <c r="S51" s="443">
        <v>9470</v>
      </c>
      <c r="T51" s="442"/>
      <c r="U51" s="443">
        <v>12182124600</v>
      </c>
      <c r="V51" s="443"/>
      <c r="W51" s="443">
        <v>14095195350</v>
      </c>
      <c r="X51" s="288"/>
      <c r="Y51" s="303">
        <f>W51/'سرمایه گذاری ها'!$G$15</f>
        <v>3.3587981829633832E-4</v>
      </c>
      <c r="Z51" s="167"/>
      <c r="AA51" s="58"/>
    </row>
    <row r="52" spans="1:27" s="412" customFormat="1" ht="30" customHeight="1" x14ac:dyDescent="0.25">
      <c r="A52" s="161" t="s">
        <v>248</v>
      </c>
      <c r="B52" s="161"/>
      <c r="C52" s="442">
        <v>0</v>
      </c>
      <c r="D52" s="442"/>
      <c r="E52" s="442">
        <v>0</v>
      </c>
      <c r="F52" s="442"/>
      <c r="G52" s="442">
        <v>0</v>
      </c>
      <c r="H52" s="442"/>
      <c r="I52" s="442">
        <v>7523809</v>
      </c>
      <c r="J52" s="444"/>
      <c r="K52" s="442">
        <v>0</v>
      </c>
      <c r="L52" s="444"/>
      <c r="M52" s="287">
        <v>0</v>
      </c>
      <c r="N52" s="444"/>
      <c r="O52" s="287">
        <v>0</v>
      </c>
      <c r="P52" s="287"/>
      <c r="Q52" s="443">
        <v>7523809</v>
      </c>
      <c r="R52" s="442"/>
      <c r="S52" s="443">
        <v>3042</v>
      </c>
      <c r="T52" s="442"/>
      <c r="U52" s="443">
        <v>25009141116</v>
      </c>
      <c r="V52" s="443"/>
      <c r="W52" s="443">
        <v>22710507167.460098</v>
      </c>
      <c r="X52" s="288"/>
      <c r="Y52" s="303"/>
      <c r="Z52" s="167"/>
      <c r="AA52" s="58"/>
    </row>
    <row r="53" spans="1:27" ht="34.5" thickBot="1" x14ac:dyDescent="0.5">
      <c r="A53" s="355" t="s">
        <v>31</v>
      </c>
      <c r="B53" s="156"/>
      <c r="C53" s="359"/>
      <c r="D53" s="289"/>
      <c r="E53" s="448">
        <f>SUM(E33:E52)</f>
        <v>2043142410868</v>
      </c>
      <c r="F53" s="394"/>
      <c r="G53" s="448">
        <f>SUM(G33:G52)-12</f>
        <v>2548817288142.8057</v>
      </c>
      <c r="H53" s="442"/>
      <c r="I53" s="393"/>
      <c r="J53" s="449"/>
      <c r="K53" s="450">
        <f>SUM(K33:K52)</f>
        <v>12182124600</v>
      </c>
      <c r="L53" s="449"/>
      <c r="M53" s="393"/>
      <c r="N53" s="449"/>
      <c r="O53" s="451">
        <f>SUM(O33:O52)</f>
        <v>169697593939</v>
      </c>
      <c r="P53" s="394"/>
      <c r="Q53" s="388"/>
      <c r="R53" s="394"/>
      <c r="S53" s="388"/>
      <c r="T53" s="394"/>
      <c r="U53" s="451">
        <f>SUM(U33:U52)</f>
        <v>1942951649976</v>
      </c>
      <c r="V53" s="443"/>
      <c r="W53" s="451">
        <f>SUM(W33:W52)-13</f>
        <v>2185213044167.2217</v>
      </c>
      <c r="X53" s="395"/>
      <c r="Y53" s="402">
        <f>SUM(Y33:Y51)</f>
        <v>5.1531102702823968E-2</v>
      </c>
      <c r="Z53" s="54"/>
    </row>
    <row r="54" spans="1:27" ht="28.5" thickTop="1" x14ac:dyDescent="0.45">
      <c r="G54" s="2"/>
      <c r="H54" s="302"/>
      <c r="U54" s="2"/>
      <c r="V54" s="354"/>
      <c r="Z54" s="54"/>
    </row>
    <row r="55" spans="1:27" ht="26.25" x14ac:dyDescent="0.65">
      <c r="E55" s="360"/>
      <c r="G55" s="360"/>
      <c r="H55" s="360"/>
      <c r="U55" s="360"/>
      <c r="V55" s="360"/>
      <c r="W55" s="360"/>
      <c r="Z55" s="54"/>
    </row>
    <row r="56" spans="1:27" ht="24.75" x14ac:dyDescent="0.6">
      <c r="E56" s="262"/>
      <c r="F56" s="262"/>
      <c r="G56" s="262"/>
      <c r="H56" s="262"/>
      <c r="I56" s="262"/>
      <c r="J56" s="262"/>
      <c r="K56" s="262"/>
      <c r="L56" s="262"/>
      <c r="M56" s="262"/>
      <c r="N56" s="262"/>
      <c r="O56" s="262"/>
      <c r="P56" s="262"/>
      <c r="Q56" s="262"/>
      <c r="R56" s="262"/>
      <c r="S56" s="262"/>
      <c r="T56" s="262"/>
      <c r="U56" s="262"/>
      <c r="V56" s="262"/>
      <c r="W56" s="262"/>
      <c r="X56" s="262"/>
      <c r="Y56" s="262"/>
      <c r="Z56" s="54"/>
    </row>
    <row r="57" spans="1:27" ht="24.75" x14ac:dyDescent="0.6">
      <c r="E57" s="262"/>
      <c r="F57" s="262"/>
      <c r="G57" s="262"/>
      <c r="H57" s="262"/>
      <c r="I57" s="262"/>
      <c r="J57" s="262"/>
      <c r="K57" s="262"/>
      <c r="L57" s="262"/>
      <c r="M57" s="262"/>
      <c r="N57" s="262"/>
      <c r="O57" s="262"/>
      <c r="P57" s="262"/>
      <c r="Q57" s="262"/>
      <c r="R57" s="262"/>
      <c r="S57" s="262"/>
      <c r="T57" s="262"/>
      <c r="U57" s="262"/>
      <c r="V57" s="262"/>
      <c r="W57" s="262"/>
      <c r="X57" s="262"/>
      <c r="Y57" s="262"/>
      <c r="Z57" s="54"/>
    </row>
    <row r="58" spans="1:27" ht="24.75" x14ac:dyDescent="0.6">
      <c r="E58" s="262"/>
      <c r="F58" s="262"/>
      <c r="G58" s="262"/>
      <c r="H58" s="262"/>
      <c r="I58" s="262"/>
      <c r="J58" s="262"/>
      <c r="K58" s="262"/>
      <c r="L58" s="262"/>
      <c r="M58" s="262"/>
      <c r="N58" s="262"/>
      <c r="O58" s="262"/>
      <c r="P58" s="262"/>
      <c r="Q58" s="262"/>
      <c r="R58" s="262"/>
      <c r="S58" s="262"/>
      <c r="T58" s="262"/>
      <c r="U58" s="262"/>
      <c r="V58" s="262"/>
      <c r="W58" s="262"/>
      <c r="X58" s="262"/>
      <c r="Y58" s="262"/>
      <c r="Z58" s="54"/>
    </row>
    <row r="59" spans="1:27" ht="24.75" x14ac:dyDescent="0.6">
      <c r="E59" s="262"/>
      <c r="F59" s="262"/>
      <c r="G59" s="262"/>
      <c r="H59" s="262"/>
      <c r="I59" s="262"/>
      <c r="J59" s="262"/>
      <c r="K59" s="262"/>
      <c r="L59" s="262"/>
      <c r="M59" s="262"/>
      <c r="N59" s="262"/>
      <c r="O59" s="262"/>
      <c r="P59" s="262"/>
      <c r="Q59" s="262"/>
      <c r="R59" s="262"/>
      <c r="S59" s="262"/>
      <c r="T59" s="262"/>
      <c r="U59" s="262"/>
      <c r="V59" s="262"/>
      <c r="W59" s="262"/>
      <c r="X59" s="262"/>
      <c r="Y59" s="262"/>
      <c r="Z59" s="54"/>
    </row>
    <row r="60" spans="1:27" ht="24.75" x14ac:dyDescent="0.6">
      <c r="C60" s="262"/>
      <c r="D60" s="262"/>
      <c r="E60" s="262"/>
      <c r="F60" s="262"/>
      <c r="G60" s="262"/>
      <c r="H60" s="262"/>
      <c r="I60" s="262"/>
      <c r="J60" s="262"/>
      <c r="K60" s="262"/>
      <c r="L60" s="262"/>
      <c r="M60" s="262"/>
      <c r="N60" s="262"/>
      <c r="O60" s="262"/>
      <c r="P60" s="262"/>
      <c r="Q60" s="262"/>
      <c r="R60" s="262"/>
      <c r="S60" s="262"/>
      <c r="T60" s="262"/>
      <c r="U60" s="262"/>
      <c r="V60" s="262"/>
      <c r="W60" s="262"/>
      <c r="X60" s="262"/>
      <c r="Y60" s="262"/>
    </row>
    <row r="61" spans="1:27" ht="24.75" x14ac:dyDescent="0.6">
      <c r="C61" s="262"/>
      <c r="D61" s="262"/>
      <c r="E61" s="262"/>
      <c r="F61" s="262"/>
      <c r="G61" s="262"/>
      <c r="H61" s="262"/>
      <c r="I61" s="262"/>
      <c r="J61" s="262"/>
      <c r="K61" s="262"/>
      <c r="L61" s="262"/>
      <c r="M61" s="262"/>
      <c r="N61" s="262"/>
      <c r="O61" s="262"/>
      <c r="P61" s="262"/>
      <c r="Q61" s="262"/>
      <c r="R61" s="262"/>
      <c r="S61" s="262"/>
      <c r="T61" s="262"/>
      <c r="U61" s="262"/>
      <c r="V61" s="262"/>
      <c r="W61" s="262"/>
      <c r="X61" s="262"/>
      <c r="Y61" s="262"/>
    </row>
    <row r="62" spans="1:27" ht="24.75" x14ac:dyDescent="0.6">
      <c r="C62" s="262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2"/>
      <c r="S62" s="262"/>
      <c r="T62" s="262"/>
      <c r="U62" s="262"/>
      <c r="V62" s="262"/>
      <c r="W62" s="262"/>
      <c r="X62" s="262"/>
      <c r="Y62" s="262"/>
    </row>
    <row r="63" spans="1:27" ht="24.75" x14ac:dyDescent="0.6">
      <c r="C63" s="262"/>
      <c r="D63" s="262"/>
      <c r="E63" s="262"/>
      <c r="F63" s="262"/>
      <c r="G63" s="262"/>
      <c r="H63" s="262"/>
      <c r="I63" s="262"/>
      <c r="J63" s="262"/>
      <c r="K63" s="262"/>
      <c r="L63" s="262"/>
      <c r="M63" s="262"/>
      <c r="N63" s="262"/>
      <c r="O63" s="262"/>
      <c r="P63" s="262"/>
      <c r="Q63" s="262"/>
      <c r="R63" s="262"/>
      <c r="S63" s="262"/>
      <c r="T63" s="262"/>
      <c r="U63" s="262"/>
      <c r="V63" s="262"/>
      <c r="W63" s="262"/>
      <c r="X63" s="262"/>
      <c r="Y63" s="262"/>
    </row>
    <row r="64" spans="1:27" ht="26.25" x14ac:dyDescent="0.65">
      <c r="C64" s="262"/>
      <c r="D64" s="262"/>
      <c r="E64" s="262"/>
      <c r="F64" s="262"/>
      <c r="G64" s="360"/>
      <c r="H64" s="360"/>
      <c r="I64" s="262"/>
      <c r="J64" s="262"/>
      <c r="K64" s="262"/>
      <c r="L64" s="262"/>
      <c r="M64" s="262"/>
      <c r="N64" s="262"/>
      <c r="O64" s="262"/>
      <c r="P64" s="262"/>
      <c r="Q64" s="262"/>
      <c r="R64" s="262"/>
      <c r="S64" s="262"/>
      <c r="T64" s="262"/>
      <c r="U64" s="262"/>
      <c r="V64" s="262"/>
      <c r="W64" s="262"/>
      <c r="X64" s="262"/>
      <c r="Y64" s="262"/>
    </row>
    <row r="65" spans="3:25" ht="26.25" x14ac:dyDescent="0.65">
      <c r="C65" s="262"/>
      <c r="D65" s="262"/>
      <c r="E65" s="262"/>
      <c r="F65" s="262"/>
      <c r="G65" s="360"/>
      <c r="H65" s="360"/>
      <c r="I65" s="262"/>
      <c r="J65" s="262"/>
      <c r="K65" s="262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V65" s="262"/>
      <c r="W65" s="262"/>
      <c r="X65" s="262"/>
      <c r="Y65" s="262"/>
    </row>
    <row r="66" spans="3:25" ht="26.25" x14ac:dyDescent="0.65">
      <c r="C66" s="262"/>
      <c r="D66" s="262"/>
      <c r="E66" s="262"/>
      <c r="F66" s="262"/>
      <c r="G66" s="360"/>
      <c r="H66" s="360"/>
      <c r="I66" s="262"/>
      <c r="J66" s="262"/>
      <c r="K66" s="262"/>
      <c r="L66" s="262"/>
      <c r="M66" s="262"/>
      <c r="N66" s="262"/>
      <c r="O66" s="262"/>
      <c r="P66" s="262"/>
      <c r="Q66" s="262"/>
      <c r="R66" s="262"/>
      <c r="S66" s="262"/>
      <c r="T66" s="262"/>
      <c r="U66" s="262"/>
      <c r="V66" s="262"/>
      <c r="W66" s="262"/>
      <c r="X66" s="262"/>
      <c r="Y66" s="262"/>
    </row>
    <row r="67" spans="3:25" ht="24.75" x14ac:dyDescent="0.6">
      <c r="C67" s="262"/>
      <c r="D67" s="262"/>
      <c r="E67" s="262"/>
      <c r="F67" s="262"/>
      <c r="G67" s="262"/>
      <c r="H67" s="262"/>
      <c r="I67" s="262"/>
      <c r="J67" s="262"/>
      <c r="K67" s="262"/>
      <c r="L67" s="262"/>
      <c r="M67" s="262"/>
      <c r="N67" s="262"/>
      <c r="O67" s="262"/>
      <c r="P67" s="262"/>
      <c r="Q67" s="262"/>
      <c r="R67" s="262"/>
      <c r="S67" s="262"/>
      <c r="T67" s="262"/>
      <c r="U67" s="262"/>
      <c r="V67" s="262"/>
      <c r="W67" s="262"/>
      <c r="X67" s="262"/>
      <c r="Y67" s="262"/>
    </row>
    <row r="68" spans="3:25" ht="24.75" x14ac:dyDescent="0.6">
      <c r="C68" s="262"/>
      <c r="D68" s="262"/>
      <c r="E68" s="262"/>
      <c r="F68" s="262"/>
      <c r="G68" s="262"/>
      <c r="H68" s="262"/>
      <c r="I68" s="262"/>
      <c r="J68" s="262"/>
      <c r="K68" s="262"/>
      <c r="L68" s="262"/>
      <c r="M68" s="262"/>
      <c r="N68" s="262"/>
      <c r="O68" s="262"/>
      <c r="P68" s="262"/>
      <c r="Q68" s="262"/>
      <c r="R68" s="262"/>
      <c r="S68" s="262"/>
      <c r="T68" s="262"/>
      <c r="U68" s="262"/>
      <c r="V68" s="262"/>
      <c r="W68" s="262"/>
      <c r="X68" s="262"/>
      <c r="Y68" s="262"/>
    </row>
    <row r="69" spans="3:25" ht="24.75" x14ac:dyDescent="0.6">
      <c r="G69" s="262"/>
      <c r="H69" s="262"/>
    </row>
    <row r="70" spans="3:25" ht="24.75" x14ac:dyDescent="0.6">
      <c r="G70" s="262"/>
      <c r="H70" s="262"/>
    </row>
  </sheetData>
  <autoFilter ref="A10:Y53" xr:uid="{00000000-0001-0000-0200-000000000000}"/>
  <mergeCells count="24">
    <mergeCell ref="A7:A9"/>
    <mergeCell ref="C8:C9"/>
    <mergeCell ref="E8:E9"/>
    <mergeCell ref="G8:G9"/>
    <mergeCell ref="C7:G7"/>
    <mergeCell ref="A2:Y2"/>
    <mergeCell ref="A1:Y1"/>
    <mergeCell ref="A3:Y3"/>
    <mergeCell ref="A4:Y4"/>
    <mergeCell ref="A5:Y5"/>
    <mergeCell ref="E6:Y6"/>
    <mergeCell ref="T8:T9"/>
    <mergeCell ref="R8:R9"/>
    <mergeCell ref="X8:X9"/>
    <mergeCell ref="V8:V9"/>
    <mergeCell ref="Y8:Y9"/>
    <mergeCell ref="Q7:Y7"/>
    <mergeCell ref="I7:O7"/>
    <mergeCell ref="Q8:Q9"/>
    <mergeCell ref="S8:S9"/>
    <mergeCell ref="U8:U9"/>
    <mergeCell ref="W8:W9"/>
    <mergeCell ref="I8:K8"/>
    <mergeCell ref="M8:O8"/>
  </mergeCells>
  <printOptions horizontalCentered="1"/>
  <pageMargins left="0.196850393700787" right="0.196850393700787" top="0.31496062992126" bottom="0.35433070866141703" header="0.31496062992126" footer="0.31496062992126"/>
  <pageSetup paperSize="9" scale="42" firstPageNumber="3" fitToHeight="0" orientation="landscape" r:id="rId1"/>
  <headerFooter>
    <oddFooter>&amp;C&amp;"B Nazanin,Regular"&amp;20 4</oddFooter>
  </headerFooter>
  <rowBreaks count="1" manualBreakCount="1">
    <brk id="32" max="2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A1:AV40"/>
  <sheetViews>
    <sheetView rightToLeft="1" view="pageBreakPreview" topLeftCell="A16" zoomScale="70" zoomScaleNormal="90" zoomScaleSheetLayoutView="70" workbookViewId="0">
      <selection activeCell="AH29" sqref="AH29:AN33"/>
    </sheetView>
  </sheetViews>
  <sheetFormatPr defaultColWidth="9.140625" defaultRowHeight="18.75" x14ac:dyDescent="0.25"/>
  <cols>
    <col min="1" max="1" width="0.7109375" style="23" customWidth="1"/>
    <col min="2" max="2" width="37" style="23" bestFit="1" customWidth="1"/>
    <col min="3" max="3" width="1" style="23" customWidth="1"/>
    <col min="4" max="4" width="10.5703125" style="23" customWidth="1"/>
    <col min="5" max="5" width="1.140625" style="23" customWidth="1"/>
    <col min="6" max="6" width="12" style="23" customWidth="1"/>
    <col min="7" max="7" width="1" style="23" customWidth="1"/>
    <col min="8" max="8" width="16.85546875" style="23" bestFit="1" customWidth="1"/>
    <col min="9" max="9" width="1" style="23" customWidth="1"/>
    <col min="10" max="10" width="16" style="23" customWidth="1"/>
    <col min="11" max="11" width="0.7109375" style="23" customWidth="1"/>
    <col min="12" max="12" width="6.85546875" style="23" bestFit="1" customWidth="1"/>
    <col min="13" max="13" width="0.5703125" style="23" customWidth="1"/>
    <col min="14" max="14" width="6.140625" style="23" bestFit="1" customWidth="1"/>
    <col min="15" max="15" width="0.85546875" style="23" customWidth="1"/>
    <col min="16" max="16" width="14" style="23" bestFit="1" customWidth="1"/>
    <col min="17" max="17" width="0.42578125" style="23" customWidth="1"/>
    <col min="18" max="18" width="27.42578125" style="23" bestFit="1" customWidth="1"/>
    <col min="19" max="19" width="0.5703125" style="23" customWidth="1"/>
    <col min="20" max="20" width="33.85546875" style="23" customWidth="1"/>
    <col min="21" max="21" width="0.5703125" style="412" customWidth="1"/>
    <col min="22" max="22" width="12.5703125" style="131" bestFit="1" customWidth="1"/>
    <col min="23" max="23" width="1" style="131" customWidth="1"/>
    <col min="24" max="24" width="24.5703125" style="131" bestFit="1" customWidth="1"/>
    <col min="25" max="25" width="1" style="131" customWidth="1"/>
    <col min="26" max="26" width="15" style="131" bestFit="1" customWidth="1"/>
    <col min="27" max="27" width="1" style="131" customWidth="1"/>
    <col min="28" max="28" width="26.42578125" style="131" bestFit="1" customWidth="1"/>
    <col min="29" max="29" width="1" style="23" customWidth="1"/>
    <col min="30" max="30" width="14" style="23" bestFit="1" customWidth="1"/>
    <col min="31" max="31" width="1" style="23" customWidth="1"/>
    <col min="32" max="32" width="15.140625" style="23" customWidth="1"/>
    <col min="33" max="33" width="1" style="23" customWidth="1"/>
    <col min="34" max="34" width="27.28515625" style="23" bestFit="1" customWidth="1"/>
    <col min="35" max="35" width="0.5703125" style="23" customWidth="1"/>
    <col min="36" max="36" width="29.7109375" style="23" bestFit="1" customWidth="1"/>
    <col min="37" max="37" width="1" style="23" customWidth="1"/>
    <col min="38" max="38" width="8.28515625" style="50" customWidth="1"/>
    <col min="39" max="39" width="1" style="23" customWidth="1"/>
    <col min="40" max="40" width="38.28515625" style="23" customWidth="1"/>
    <col min="41" max="16384" width="9.140625" style="23"/>
  </cols>
  <sheetData>
    <row r="1" spans="1:48" ht="35.25" customHeight="1" x14ac:dyDescent="0.25">
      <c r="A1" s="669" t="s">
        <v>385</v>
      </c>
      <c r="B1" s="669"/>
      <c r="C1" s="669"/>
      <c r="D1" s="669"/>
      <c r="E1" s="669"/>
      <c r="F1" s="669"/>
      <c r="G1" s="669"/>
      <c r="H1" s="669"/>
      <c r="I1" s="669"/>
      <c r="J1" s="669"/>
      <c r="K1" s="669"/>
      <c r="L1" s="669"/>
      <c r="M1" s="669"/>
      <c r="N1" s="669"/>
      <c r="O1" s="669"/>
      <c r="P1" s="669"/>
      <c r="Q1" s="669"/>
      <c r="R1" s="669"/>
      <c r="S1" s="669"/>
      <c r="T1" s="669"/>
      <c r="U1" s="669"/>
      <c r="V1" s="669"/>
      <c r="W1" s="669"/>
      <c r="X1" s="669"/>
      <c r="Y1" s="669"/>
      <c r="Z1" s="669"/>
      <c r="AA1" s="669"/>
      <c r="AB1" s="669"/>
      <c r="AC1" s="669"/>
      <c r="AD1" s="669"/>
      <c r="AE1" s="669"/>
      <c r="AF1" s="669"/>
      <c r="AG1" s="669"/>
      <c r="AH1" s="669"/>
      <c r="AI1" s="669"/>
      <c r="AJ1" s="669"/>
      <c r="AK1" s="669"/>
      <c r="AL1" s="669"/>
    </row>
    <row r="2" spans="1:48" ht="27" customHeight="1" x14ac:dyDescent="0.25">
      <c r="A2" s="669" t="s">
        <v>35</v>
      </c>
      <c r="B2" s="669"/>
      <c r="C2" s="669"/>
      <c r="D2" s="669"/>
      <c r="E2" s="669"/>
      <c r="F2" s="669"/>
      <c r="G2" s="669"/>
      <c r="H2" s="669"/>
      <c r="I2" s="669"/>
      <c r="J2" s="669"/>
      <c r="K2" s="669"/>
      <c r="L2" s="669"/>
      <c r="M2" s="669"/>
      <c r="N2" s="669"/>
      <c r="O2" s="669"/>
      <c r="P2" s="669"/>
      <c r="Q2" s="669"/>
      <c r="R2" s="669"/>
      <c r="S2" s="669"/>
      <c r="T2" s="669"/>
      <c r="U2" s="669"/>
      <c r="V2" s="669"/>
      <c r="W2" s="669"/>
      <c r="X2" s="669"/>
      <c r="Y2" s="669"/>
      <c r="Z2" s="669"/>
      <c r="AA2" s="669"/>
      <c r="AB2" s="669"/>
      <c r="AC2" s="669"/>
      <c r="AD2" s="669"/>
      <c r="AE2" s="669"/>
      <c r="AF2" s="669"/>
      <c r="AG2" s="669"/>
      <c r="AH2" s="669"/>
      <c r="AI2" s="669"/>
      <c r="AJ2" s="669"/>
      <c r="AK2" s="669"/>
      <c r="AL2" s="669"/>
    </row>
    <row r="3" spans="1:48" ht="27.75" customHeight="1" x14ac:dyDescent="0.25">
      <c r="A3" s="669" t="str">
        <f>تنظیم!A1</f>
        <v>برای ماه منتهی به 1404/11/30</v>
      </c>
      <c r="B3" s="669"/>
      <c r="C3" s="669"/>
      <c r="D3" s="669"/>
      <c r="E3" s="669"/>
      <c r="F3" s="669"/>
      <c r="G3" s="669"/>
      <c r="H3" s="669"/>
      <c r="I3" s="669"/>
      <c r="J3" s="669"/>
      <c r="K3" s="669"/>
      <c r="L3" s="669"/>
      <c r="M3" s="669"/>
      <c r="N3" s="669"/>
      <c r="O3" s="669"/>
      <c r="P3" s="669"/>
      <c r="Q3" s="669"/>
      <c r="R3" s="669"/>
      <c r="S3" s="669"/>
      <c r="T3" s="669"/>
      <c r="U3" s="669"/>
      <c r="V3" s="669"/>
      <c r="W3" s="669"/>
      <c r="X3" s="669"/>
      <c r="Y3" s="669"/>
      <c r="Z3" s="669"/>
      <c r="AA3" s="669"/>
      <c r="AB3" s="669"/>
      <c r="AC3" s="669"/>
      <c r="AD3" s="669"/>
      <c r="AE3" s="669"/>
      <c r="AF3" s="669"/>
      <c r="AG3" s="669"/>
      <c r="AH3" s="669"/>
      <c r="AI3" s="669"/>
      <c r="AJ3" s="669"/>
      <c r="AK3" s="669"/>
      <c r="AL3" s="669"/>
    </row>
    <row r="4" spans="1:48" ht="8.25" customHeight="1" x14ac:dyDescent="0.25">
      <c r="A4" s="324"/>
      <c r="B4" s="324"/>
      <c r="C4" s="324"/>
      <c r="D4" s="324"/>
      <c r="E4" s="324"/>
      <c r="F4" s="324"/>
      <c r="G4" s="324"/>
      <c r="H4" s="324"/>
      <c r="I4" s="324"/>
      <c r="J4" s="324"/>
      <c r="K4" s="324"/>
      <c r="L4" s="324"/>
      <c r="M4" s="324"/>
      <c r="N4" s="324"/>
      <c r="O4" s="324"/>
      <c r="P4" s="324"/>
      <c r="Q4" s="324"/>
      <c r="R4" s="324"/>
      <c r="S4" s="324"/>
      <c r="T4" s="324"/>
      <c r="U4" s="423"/>
      <c r="V4" s="324"/>
      <c r="W4" s="324"/>
      <c r="X4" s="324"/>
      <c r="Y4" s="324"/>
      <c r="Z4" s="324"/>
      <c r="AA4" s="324"/>
      <c r="AB4" s="324"/>
      <c r="AC4" s="324"/>
      <c r="AD4" s="324"/>
      <c r="AE4" s="324"/>
      <c r="AF4" s="324"/>
      <c r="AG4" s="324"/>
      <c r="AH4" s="324"/>
      <c r="AI4" s="324"/>
      <c r="AJ4" s="324"/>
      <c r="AK4" s="324"/>
      <c r="AL4" s="324"/>
    </row>
    <row r="5" spans="1:48" ht="4.5" customHeight="1" x14ac:dyDescent="0.25">
      <c r="A5" s="325"/>
      <c r="B5" s="325"/>
      <c r="C5" s="325"/>
      <c r="D5" s="325"/>
      <c r="E5" s="325"/>
      <c r="F5" s="325"/>
      <c r="G5" s="325"/>
      <c r="H5" s="325"/>
      <c r="I5" s="325"/>
      <c r="J5" s="325"/>
      <c r="K5" s="325"/>
      <c r="L5" s="325"/>
      <c r="M5" s="325"/>
      <c r="N5" s="325"/>
      <c r="O5" s="325"/>
      <c r="P5" s="325"/>
      <c r="Q5" s="325"/>
      <c r="R5" s="325"/>
      <c r="S5" s="325"/>
      <c r="T5" s="325"/>
      <c r="U5" s="422"/>
      <c r="V5" s="326"/>
      <c r="W5" s="326"/>
      <c r="X5" s="326"/>
      <c r="Y5" s="326"/>
      <c r="Z5" s="326"/>
      <c r="AA5" s="326"/>
      <c r="AB5" s="326"/>
      <c r="AC5" s="325"/>
      <c r="AD5" s="325"/>
      <c r="AE5" s="325"/>
      <c r="AF5" s="325"/>
      <c r="AG5" s="325"/>
      <c r="AH5" s="325"/>
      <c r="AI5" s="325"/>
      <c r="AJ5" s="325"/>
      <c r="AK5" s="325"/>
      <c r="AL5" s="325"/>
    </row>
    <row r="6" spans="1:48" ht="24.75" customHeight="1" x14ac:dyDescent="0.25">
      <c r="A6" s="665" t="s">
        <v>51</v>
      </c>
      <c r="B6" s="665"/>
      <c r="C6" s="665"/>
      <c r="D6" s="665"/>
      <c r="E6" s="665"/>
      <c r="F6" s="665"/>
      <c r="G6" s="665"/>
      <c r="H6" s="665"/>
      <c r="I6" s="665"/>
      <c r="J6" s="665"/>
      <c r="K6" s="665"/>
      <c r="L6" s="665"/>
      <c r="M6" s="665"/>
      <c r="N6" s="665"/>
      <c r="O6" s="665"/>
      <c r="P6" s="665"/>
      <c r="Q6" s="665"/>
      <c r="R6" s="665"/>
      <c r="S6" s="665"/>
      <c r="T6" s="665"/>
      <c r="U6" s="421"/>
      <c r="V6" s="327"/>
      <c r="W6" s="327"/>
      <c r="X6" s="327"/>
      <c r="Y6" s="327"/>
      <c r="Z6" s="327"/>
      <c r="AA6" s="327"/>
      <c r="AB6" s="327"/>
      <c r="AC6" s="327"/>
      <c r="AD6" s="327"/>
      <c r="AE6" s="327"/>
      <c r="AF6" s="327"/>
      <c r="AG6" s="327"/>
      <c r="AH6" s="327"/>
      <c r="AI6" s="327"/>
      <c r="AJ6" s="327"/>
      <c r="AK6" s="327"/>
      <c r="AL6" s="327"/>
      <c r="AV6" s="137"/>
    </row>
    <row r="7" spans="1:48" ht="12.6" customHeight="1" x14ac:dyDescent="0.25">
      <c r="A7" s="328"/>
      <c r="B7" s="328"/>
      <c r="C7" s="328"/>
      <c r="D7" s="328"/>
      <c r="E7" s="328"/>
      <c r="F7" s="328"/>
      <c r="G7" s="328"/>
      <c r="H7" s="328"/>
      <c r="I7" s="328"/>
      <c r="J7" s="328"/>
      <c r="K7" s="328"/>
      <c r="L7" s="328"/>
      <c r="M7" s="328"/>
      <c r="N7" s="328"/>
      <c r="O7" s="328"/>
      <c r="P7" s="328"/>
      <c r="Q7" s="328"/>
      <c r="R7" s="328"/>
      <c r="S7" s="328"/>
      <c r="T7" s="328"/>
      <c r="U7" s="328"/>
      <c r="V7" s="329"/>
      <c r="W7" s="329"/>
      <c r="X7" s="329"/>
      <c r="Y7" s="329"/>
      <c r="Z7" s="329"/>
      <c r="AA7" s="329"/>
      <c r="AB7" s="329"/>
      <c r="AC7" s="328"/>
      <c r="AD7" s="328"/>
      <c r="AE7" s="328"/>
      <c r="AF7" s="328"/>
      <c r="AG7" s="328"/>
      <c r="AH7" s="328"/>
      <c r="AI7" s="328"/>
      <c r="AJ7" s="328"/>
      <c r="AK7" s="328"/>
      <c r="AL7" s="330"/>
    </row>
    <row r="8" spans="1:48" ht="24.75" customHeight="1" x14ac:dyDescent="0.25">
      <c r="B8" s="668" t="s">
        <v>10</v>
      </c>
      <c r="C8" s="668"/>
      <c r="D8" s="668"/>
      <c r="E8" s="668"/>
      <c r="F8" s="668"/>
      <c r="G8" s="668"/>
      <c r="H8" s="668"/>
      <c r="I8" s="668"/>
      <c r="J8" s="668"/>
      <c r="K8" s="668"/>
      <c r="L8" s="668"/>
      <c r="M8" s="668"/>
      <c r="N8" s="668"/>
      <c r="O8" s="332"/>
      <c r="P8" s="668" t="str">
        <f>تنظیم!A3</f>
        <v>1403/10/30</v>
      </c>
      <c r="Q8" s="668"/>
      <c r="R8" s="668"/>
      <c r="S8" s="668"/>
      <c r="T8" s="668"/>
      <c r="U8" s="314"/>
      <c r="V8" s="675" t="s">
        <v>1</v>
      </c>
      <c r="W8" s="675" t="s">
        <v>1</v>
      </c>
      <c r="X8" s="675" t="s">
        <v>1</v>
      </c>
      <c r="Y8" s="675" t="s">
        <v>1</v>
      </c>
      <c r="Z8" s="675" t="s">
        <v>1</v>
      </c>
      <c r="AA8" s="675" t="s">
        <v>1</v>
      </c>
      <c r="AB8" s="675" t="s">
        <v>1</v>
      </c>
      <c r="AC8" s="333"/>
      <c r="AD8" s="668" t="str">
        <f>تنظیم!A2</f>
        <v>1404/11/30</v>
      </c>
      <c r="AE8" s="668" t="s">
        <v>112</v>
      </c>
      <c r="AF8" s="668" t="s">
        <v>112</v>
      </c>
      <c r="AG8" s="668" t="s">
        <v>112</v>
      </c>
      <c r="AH8" s="668" t="s">
        <v>112</v>
      </c>
      <c r="AI8" s="668" t="s">
        <v>112</v>
      </c>
      <c r="AJ8" s="668" t="s">
        <v>112</v>
      </c>
      <c r="AK8" s="668" t="s">
        <v>112</v>
      </c>
      <c r="AL8" s="668" t="s">
        <v>112</v>
      </c>
    </row>
    <row r="9" spans="1:48" s="51" customFormat="1" ht="22.15" customHeight="1" x14ac:dyDescent="0.25">
      <c r="B9" s="666" t="s">
        <v>11</v>
      </c>
      <c r="C9" s="218"/>
      <c r="D9" s="670" t="s">
        <v>12</v>
      </c>
      <c r="F9" s="670" t="s">
        <v>32</v>
      </c>
      <c r="G9" s="218"/>
      <c r="H9" s="666" t="s">
        <v>33</v>
      </c>
      <c r="I9" s="218"/>
      <c r="J9" s="666" t="s">
        <v>15</v>
      </c>
      <c r="K9" s="218"/>
      <c r="L9" s="666" t="s">
        <v>227</v>
      </c>
      <c r="M9" s="218"/>
      <c r="N9" s="666" t="s">
        <v>228</v>
      </c>
      <c r="O9" s="218"/>
      <c r="P9" s="666" t="s">
        <v>2</v>
      </c>
      <c r="Q9" s="218"/>
      <c r="R9" s="666" t="s">
        <v>3</v>
      </c>
      <c r="S9" s="218"/>
      <c r="T9" s="666" t="s">
        <v>4</v>
      </c>
      <c r="U9" s="314"/>
      <c r="V9" s="674" t="s">
        <v>5</v>
      </c>
      <c r="W9" s="674" t="s">
        <v>5</v>
      </c>
      <c r="X9" s="674" t="s">
        <v>5</v>
      </c>
      <c r="Y9" s="219"/>
      <c r="Z9" s="674" t="s">
        <v>6</v>
      </c>
      <c r="AA9" s="674" t="s">
        <v>6</v>
      </c>
      <c r="AB9" s="674" t="s">
        <v>6</v>
      </c>
      <c r="AC9" s="218"/>
      <c r="AD9" s="666" t="s">
        <v>2</v>
      </c>
      <c r="AE9" s="666"/>
      <c r="AF9" s="666" t="s">
        <v>16</v>
      </c>
      <c r="AG9" s="666"/>
      <c r="AH9" s="666" t="s">
        <v>3</v>
      </c>
      <c r="AI9" s="666"/>
      <c r="AJ9" s="666" t="s">
        <v>4</v>
      </c>
      <c r="AK9" s="666"/>
      <c r="AL9" s="672" t="s">
        <v>109</v>
      </c>
    </row>
    <row r="10" spans="1:48" s="51" customFormat="1" ht="51.6" customHeight="1" x14ac:dyDescent="0.25">
      <c r="B10" s="667" t="s">
        <v>11</v>
      </c>
      <c r="C10" s="218"/>
      <c r="D10" s="671" t="s">
        <v>12</v>
      </c>
      <c r="F10" s="671" t="s">
        <v>13</v>
      </c>
      <c r="G10" s="218"/>
      <c r="H10" s="667" t="s">
        <v>14</v>
      </c>
      <c r="I10" s="218"/>
      <c r="J10" s="667" t="s">
        <v>15</v>
      </c>
      <c r="K10" s="218"/>
      <c r="L10" s="667"/>
      <c r="M10" s="218"/>
      <c r="N10" s="667"/>
      <c r="O10" s="218"/>
      <c r="P10" s="667" t="s">
        <v>2</v>
      </c>
      <c r="Q10" s="218"/>
      <c r="R10" s="667" t="s">
        <v>3</v>
      </c>
      <c r="S10" s="218"/>
      <c r="T10" s="667" t="s">
        <v>4</v>
      </c>
      <c r="U10" s="314"/>
      <c r="V10" s="676" t="s">
        <v>2</v>
      </c>
      <c r="W10" s="219"/>
      <c r="X10" s="220" t="s">
        <v>3</v>
      </c>
      <c r="Y10" s="219"/>
      <c r="Z10" s="220" t="s">
        <v>2</v>
      </c>
      <c r="AA10" s="219"/>
      <c r="AB10" s="220" t="s">
        <v>9</v>
      </c>
      <c r="AC10" s="218"/>
      <c r="AD10" s="667" t="s">
        <v>2</v>
      </c>
      <c r="AE10" s="666"/>
      <c r="AF10" s="667" t="s">
        <v>16</v>
      </c>
      <c r="AG10" s="666"/>
      <c r="AH10" s="667" t="s">
        <v>3</v>
      </c>
      <c r="AI10" s="666"/>
      <c r="AJ10" s="667" t="s">
        <v>4</v>
      </c>
      <c r="AK10" s="666"/>
      <c r="AL10" s="673" t="s">
        <v>8</v>
      </c>
    </row>
    <row r="11" spans="1:48" ht="25.9" customHeight="1" x14ac:dyDescent="0.25">
      <c r="B11" s="221"/>
      <c r="C11" s="222"/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223"/>
      <c r="Q11" s="222"/>
      <c r="R11" s="224" t="s">
        <v>68</v>
      </c>
      <c r="S11" s="225"/>
      <c r="T11" s="224" t="s">
        <v>68</v>
      </c>
      <c r="U11" s="314"/>
      <c r="V11" s="226"/>
      <c r="W11" s="226"/>
      <c r="X11" s="226" t="s">
        <v>68</v>
      </c>
      <c r="Y11" s="226"/>
      <c r="Z11" s="226"/>
      <c r="AA11" s="226"/>
      <c r="AB11" s="226" t="s">
        <v>68</v>
      </c>
      <c r="AC11" s="225"/>
      <c r="AD11" s="224"/>
      <c r="AE11" s="225"/>
      <c r="AF11" s="224" t="s">
        <v>68</v>
      </c>
      <c r="AG11" s="225"/>
      <c r="AH11" s="224" t="s">
        <v>68</v>
      </c>
      <c r="AI11" s="225"/>
      <c r="AJ11" s="224" t="s">
        <v>68</v>
      </c>
      <c r="AK11" s="222"/>
      <c r="AL11" s="227" t="s">
        <v>53</v>
      </c>
    </row>
    <row r="12" spans="1:48" s="25" customFormat="1" ht="31.15" customHeight="1" x14ac:dyDescent="0.25">
      <c r="B12" s="165" t="s">
        <v>178</v>
      </c>
      <c r="C12" s="165"/>
      <c r="D12" s="146" t="s">
        <v>17</v>
      </c>
      <c r="E12" s="146"/>
      <c r="F12" s="146" t="s">
        <v>17</v>
      </c>
      <c r="G12" s="146"/>
      <c r="H12" s="263" t="s">
        <v>181</v>
      </c>
      <c r="I12" s="308"/>
      <c r="J12" s="263" t="s">
        <v>182</v>
      </c>
      <c r="K12" s="316"/>
      <c r="L12" s="316">
        <v>18.5</v>
      </c>
      <c r="M12" s="316"/>
      <c r="N12" s="316">
        <v>18.5</v>
      </c>
      <c r="O12" s="316"/>
      <c r="P12" s="452">
        <v>1000000</v>
      </c>
      <c r="Q12" s="444"/>
      <c r="R12" s="452">
        <v>1000000000000</v>
      </c>
      <c r="S12" s="452"/>
      <c r="T12" s="452">
        <v>999456250000</v>
      </c>
      <c r="U12" s="452"/>
      <c r="V12" s="452">
        <v>0</v>
      </c>
      <c r="W12" s="452"/>
      <c r="X12" s="452">
        <v>0</v>
      </c>
      <c r="Y12" s="444"/>
      <c r="Z12" s="483">
        <v>0</v>
      </c>
      <c r="AA12" s="444"/>
      <c r="AB12" s="483">
        <v>0</v>
      </c>
      <c r="AC12" s="424"/>
      <c r="AD12" s="452">
        <v>1000000</v>
      </c>
      <c r="AE12" s="452"/>
      <c r="AF12" s="452">
        <v>1100000</v>
      </c>
      <c r="AG12" s="452"/>
      <c r="AH12" s="452">
        <v>1000000000000</v>
      </c>
      <c r="AI12" s="452"/>
      <c r="AJ12" s="452">
        <v>1099401875000</v>
      </c>
      <c r="AK12" s="263"/>
      <c r="AL12" s="304">
        <f>AJ12/'سرمایه گذاری ها'!$G$15</f>
        <v>2.6198069117903615E-2</v>
      </c>
    </row>
    <row r="13" spans="1:48" s="25" customFormat="1" ht="31.15" customHeight="1" x14ac:dyDescent="0.25">
      <c r="B13" s="165" t="s">
        <v>221</v>
      </c>
      <c r="C13" s="165"/>
      <c r="D13" s="146" t="s">
        <v>17</v>
      </c>
      <c r="E13" s="146"/>
      <c r="F13" s="146" t="s">
        <v>17</v>
      </c>
      <c r="G13" s="146"/>
      <c r="H13" s="263" t="s">
        <v>222</v>
      </c>
      <c r="I13" s="308"/>
      <c r="J13" s="263" t="s">
        <v>223</v>
      </c>
      <c r="K13" s="316"/>
      <c r="L13" s="316">
        <v>18</v>
      </c>
      <c r="M13" s="316"/>
      <c r="N13" s="316">
        <v>18</v>
      </c>
      <c r="O13" s="316"/>
      <c r="P13" s="452">
        <v>18000</v>
      </c>
      <c r="Q13" s="444"/>
      <c r="R13" s="452">
        <v>18003262500</v>
      </c>
      <c r="S13" s="452"/>
      <c r="T13" s="452">
        <v>17990212500</v>
      </c>
      <c r="U13" s="452"/>
      <c r="V13" s="452">
        <v>0</v>
      </c>
      <c r="W13" s="452"/>
      <c r="X13" s="452">
        <v>0</v>
      </c>
      <c r="Y13" s="444"/>
      <c r="Z13" s="483">
        <v>0</v>
      </c>
      <c r="AA13" s="445"/>
      <c r="AB13" s="483">
        <v>0</v>
      </c>
      <c r="AC13" s="424"/>
      <c r="AD13" s="452">
        <v>18000</v>
      </c>
      <c r="AE13" s="452"/>
      <c r="AF13" s="452">
        <v>1000000</v>
      </c>
      <c r="AG13" s="452"/>
      <c r="AH13" s="452">
        <v>18003262500</v>
      </c>
      <c r="AI13" s="452"/>
      <c r="AJ13" s="452">
        <v>17990212500</v>
      </c>
      <c r="AK13" s="263"/>
      <c r="AL13" s="304">
        <f>AJ13/'سرمایه گذاری ها'!$G$15</f>
        <v>4.2869567647478644E-4</v>
      </c>
    </row>
    <row r="14" spans="1:48" s="25" customFormat="1" ht="31.15" customHeight="1" x14ac:dyDescent="0.25">
      <c r="B14" s="165" t="s">
        <v>349</v>
      </c>
      <c r="C14" s="165"/>
      <c r="D14" s="146" t="s">
        <v>17</v>
      </c>
      <c r="E14" s="146"/>
      <c r="F14" s="146" t="s">
        <v>17</v>
      </c>
      <c r="G14" s="146"/>
      <c r="H14" s="263" t="s">
        <v>350</v>
      </c>
      <c r="I14" s="308"/>
      <c r="J14" s="263" t="s">
        <v>351</v>
      </c>
      <c r="K14" s="316"/>
      <c r="L14" s="316">
        <v>23</v>
      </c>
      <c r="M14" s="316"/>
      <c r="N14" s="316">
        <v>23</v>
      </c>
      <c r="O14" s="316"/>
      <c r="P14" s="452">
        <v>2000000</v>
      </c>
      <c r="Q14" s="444"/>
      <c r="R14" s="452">
        <v>2000000000000</v>
      </c>
      <c r="S14" s="452"/>
      <c r="T14" s="452">
        <v>1998912500000</v>
      </c>
      <c r="U14" s="452"/>
      <c r="V14" s="452">
        <v>0</v>
      </c>
      <c r="W14" s="452"/>
      <c r="X14" s="452">
        <v>0</v>
      </c>
      <c r="Y14" s="444"/>
      <c r="Z14" s="483">
        <v>0</v>
      </c>
      <c r="AA14" s="445"/>
      <c r="AB14" s="483">
        <v>0</v>
      </c>
      <c r="AC14" s="424"/>
      <c r="AD14" s="452">
        <v>2000000</v>
      </c>
      <c r="AE14" s="452"/>
      <c r="AF14" s="452">
        <v>1000000</v>
      </c>
      <c r="AG14" s="452"/>
      <c r="AH14" s="452">
        <v>2000000000000</v>
      </c>
      <c r="AI14" s="452"/>
      <c r="AJ14" s="452">
        <v>1998912500000</v>
      </c>
      <c r="AK14" s="263"/>
      <c r="AL14" s="304">
        <f>AJ14/'سرمایه گذاری ها'!$G$15</f>
        <v>4.7632852941642934E-2</v>
      </c>
    </row>
    <row r="15" spans="1:48" s="25" customFormat="1" ht="31.15" customHeight="1" x14ac:dyDescent="0.25">
      <c r="B15" s="165" t="s">
        <v>377</v>
      </c>
      <c r="C15" s="165"/>
      <c r="D15" s="146" t="s">
        <v>17</v>
      </c>
      <c r="E15" s="146"/>
      <c r="F15" s="146" t="s">
        <v>17</v>
      </c>
      <c r="G15" s="146"/>
      <c r="H15" s="263" t="s">
        <v>378</v>
      </c>
      <c r="I15" s="308"/>
      <c r="J15" s="263" t="s">
        <v>379</v>
      </c>
      <c r="K15" s="308"/>
      <c r="L15" s="316">
        <v>23</v>
      </c>
      <c r="M15" s="316"/>
      <c r="N15" s="316">
        <v>23</v>
      </c>
      <c r="O15" s="316"/>
      <c r="P15" s="452">
        <v>1000000</v>
      </c>
      <c r="Q15" s="444"/>
      <c r="R15" s="452">
        <v>1000000000000</v>
      </c>
      <c r="S15" s="452"/>
      <c r="T15" s="452">
        <v>999456250000</v>
      </c>
      <c r="U15" s="452"/>
      <c r="V15" s="452">
        <v>0</v>
      </c>
      <c r="W15" s="452"/>
      <c r="X15" s="452">
        <v>0</v>
      </c>
      <c r="Y15" s="444"/>
      <c r="Z15" s="483">
        <v>0</v>
      </c>
      <c r="AA15" s="484"/>
      <c r="AB15" s="483">
        <v>0</v>
      </c>
      <c r="AC15" s="424"/>
      <c r="AD15" s="452">
        <v>1000000</v>
      </c>
      <c r="AE15" s="452"/>
      <c r="AF15" s="452">
        <v>1000000</v>
      </c>
      <c r="AG15" s="452"/>
      <c r="AH15" s="452">
        <v>1000000000000</v>
      </c>
      <c r="AI15" s="452"/>
      <c r="AJ15" s="452">
        <v>999456250000</v>
      </c>
      <c r="AK15" s="263"/>
      <c r="AL15" s="304">
        <f>AJ15/'سرمایه گذاری ها'!$G$15</f>
        <v>2.3816426470821467E-2</v>
      </c>
    </row>
    <row r="16" spans="1:48" s="25" customFormat="1" ht="31.15" customHeight="1" x14ac:dyDescent="0.25">
      <c r="B16" s="165" t="s">
        <v>253</v>
      </c>
      <c r="C16" s="165"/>
      <c r="D16" s="146" t="s">
        <v>17</v>
      </c>
      <c r="E16" s="146"/>
      <c r="F16" s="146" t="s">
        <v>17</v>
      </c>
      <c r="G16" s="146"/>
      <c r="H16" s="263" t="s">
        <v>254</v>
      </c>
      <c r="I16" s="263"/>
      <c r="J16" s="263" t="s">
        <v>255</v>
      </c>
      <c r="K16" s="316"/>
      <c r="L16" s="316">
        <v>23</v>
      </c>
      <c r="M16" s="316"/>
      <c r="N16" s="316">
        <v>23</v>
      </c>
      <c r="O16" s="290"/>
      <c r="P16" s="452">
        <v>1000000</v>
      </c>
      <c r="Q16" s="444"/>
      <c r="R16" s="452">
        <v>1000000000000</v>
      </c>
      <c r="S16" s="452"/>
      <c r="T16" s="452">
        <v>999456250000</v>
      </c>
      <c r="U16" s="452"/>
      <c r="V16" s="452">
        <v>0</v>
      </c>
      <c r="W16" s="452"/>
      <c r="X16" s="452">
        <v>0</v>
      </c>
      <c r="Y16" s="444"/>
      <c r="Z16" s="483">
        <v>0</v>
      </c>
      <c r="AA16" s="484"/>
      <c r="AB16" s="483">
        <v>0</v>
      </c>
      <c r="AC16" s="424"/>
      <c r="AD16" s="452">
        <v>1000000</v>
      </c>
      <c r="AE16" s="452"/>
      <c r="AF16" s="452">
        <v>1000000</v>
      </c>
      <c r="AG16" s="452"/>
      <c r="AH16" s="452">
        <v>1000000000000</v>
      </c>
      <c r="AI16" s="452"/>
      <c r="AJ16" s="452">
        <v>999456250000</v>
      </c>
      <c r="AK16" s="263"/>
      <c r="AL16" s="304">
        <f>AJ16/'سرمایه گذاری ها'!$G$15</f>
        <v>2.3816426470821467E-2</v>
      </c>
    </row>
    <row r="17" spans="2:40" s="25" customFormat="1" ht="31.15" customHeight="1" x14ac:dyDescent="0.25">
      <c r="B17" s="165" t="s">
        <v>268</v>
      </c>
      <c r="C17" s="165"/>
      <c r="D17" s="146" t="s">
        <v>17</v>
      </c>
      <c r="E17" s="146"/>
      <c r="F17" s="146" t="s">
        <v>17</v>
      </c>
      <c r="G17" s="146"/>
      <c r="H17" s="263" t="s">
        <v>258</v>
      </c>
      <c r="I17" s="263"/>
      <c r="J17" s="263" t="s">
        <v>269</v>
      </c>
      <c r="K17" s="316"/>
      <c r="L17" s="316">
        <v>23</v>
      </c>
      <c r="M17" s="316"/>
      <c r="N17" s="316">
        <v>23</v>
      </c>
      <c r="O17" s="290"/>
      <c r="P17" s="452">
        <v>4000000</v>
      </c>
      <c r="Q17" s="444"/>
      <c r="R17" s="452">
        <v>3852860000000</v>
      </c>
      <c r="S17" s="452"/>
      <c r="T17" s="452">
        <v>3920802903550</v>
      </c>
      <c r="U17" s="452"/>
      <c r="V17" s="452">
        <v>0</v>
      </c>
      <c r="W17" s="452"/>
      <c r="X17" s="452">
        <v>0</v>
      </c>
      <c r="Y17" s="444"/>
      <c r="Z17" s="483">
        <v>0</v>
      </c>
      <c r="AA17" s="484"/>
      <c r="AB17" s="483">
        <v>0</v>
      </c>
      <c r="AC17" s="424"/>
      <c r="AD17" s="452">
        <v>4000000</v>
      </c>
      <c r="AE17" s="452"/>
      <c r="AF17" s="452">
        <v>986046</v>
      </c>
      <c r="AG17" s="452"/>
      <c r="AH17" s="452">
        <v>3852860000000</v>
      </c>
      <c r="AI17" s="452"/>
      <c r="AJ17" s="452">
        <v>3942039349950</v>
      </c>
      <c r="AK17" s="263"/>
      <c r="AL17" s="304">
        <f>AJ17/'سرمایه گذاری ها'!$G$15</f>
        <v>9.3936368223390507E-2</v>
      </c>
    </row>
    <row r="18" spans="2:40" s="25" customFormat="1" ht="31.15" customHeight="1" x14ac:dyDescent="0.25">
      <c r="B18" s="165" t="s">
        <v>310</v>
      </c>
      <c r="C18" s="165"/>
      <c r="D18" s="146" t="s">
        <v>17</v>
      </c>
      <c r="E18" s="146"/>
      <c r="F18" s="146" t="s">
        <v>17</v>
      </c>
      <c r="G18" s="146"/>
      <c r="H18" s="263" t="s">
        <v>311</v>
      </c>
      <c r="I18" s="263"/>
      <c r="J18" s="263" t="s">
        <v>312</v>
      </c>
      <c r="K18" s="316"/>
      <c r="L18" s="316">
        <v>23</v>
      </c>
      <c r="M18" s="316"/>
      <c r="N18" s="316">
        <v>23</v>
      </c>
      <c r="O18" s="290"/>
      <c r="P18" s="452">
        <v>500000</v>
      </c>
      <c r="Q18" s="444"/>
      <c r="R18" s="452">
        <v>433270000000</v>
      </c>
      <c r="S18" s="452"/>
      <c r="T18" s="452">
        <v>429766187500</v>
      </c>
      <c r="U18" s="452"/>
      <c r="V18" s="452">
        <v>0</v>
      </c>
      <c r="W18" s="452"/>
      <c r="X18" s="452">
        <v>0</v>
      </c>
      <c r="Y18" s="444"/>
      <c r="Z18" s="483">
        <v>0</v>
      </c>
      <c r="AA18" s="484"/>
      <c r="AB18" s="483">
        <v>0</v>
      </c>
      <c r="AC18" s="424"/>
      <c r="AD18" s="452">
        <v>500000</v>
      </c>
      <c r="AE18" s="452"/>
      <c r="AF18" s="452">
        <v>853450</v>
      </c>
      <c r="AG18" s="452"/>
      <c r="AH18" s="452">
        <v>433270000000</v>
      </c>
      <c r="AI18" s="452"/>
      <c r="AJ18" s="452">
        <v>426492968281</v>
      </c>
      <c r="AK18" s="263"/>
      <c r="AL18" s="304">
        <f>AJ18/'سرمایه گذاری ها'!$G$15</f>
        <v>1.0163064585755334E-2</v>
      </c>
    </row>
    <row r="19" spans="2:40" s="25" customFormat="1" ht="31.15" customHeight="1" x14ac:dyDescent="0.25">
      <c r="B19" s="165" t="s">
        <v>321</v>
      </c>
      <c r="C19" s="165"/>
      <c r="D19" s="146" t="s">
        <v>17</v>
      </c>
      <c r="E19" s="146"/>
      <c r="F19" s="146" t="s">
        <v>17</v>
      </c>
      <c r="G19" s="146"/>
      <c r="H19" s="263" t="s">
        <v>324</v>
      </c>
      <c r="I19" s="263"/>
      <c r="J19" s="263" t="s">
        <v>325</v>
      </c>
      <c r="K19" s="316"/>
      <c r="L19" s="316">
        <v>23</v>
      </c>
      <c r="M19" s="316"/>
      <c r="N19" s="316">
        <v>23</v>
      </c>
      <c r="O19" s="290"/>
      <c r="P19" s="452">
        <v>15312777</v>
      </c>
      <c r="Q19" s="444"/>
      <c r="R19" s="452">
        <v>14149797123633</v>
      </c>
      <c r="S19" s="452"/>
      <c r="T19" s="452">
        <v>13365973650242</v>
      </c>
      <c r="U19" s="452"/>
      <c r="V19" s="452">
        <v>0</v>
      </c>
      <c r="W19" s="452"/>
      <c r="X19" s="452">
        <v>0</v>
      </c>
      <c r="Y19" s="444"/>
      <c r="Z19" s="483">
        <v>0</v>
      </c>
      <c r="AA19" s="484"/>
      <c r="AB19" s="483">
        <v>0</v>
      </c>
      <c r="AC19" s="424"/>
      <c r="AD19" s="452">
        <v>15312777</v>
      </c>
      <c r="AE19" s="452"/>
      <c r="AF19" s="452">
        <v>872047</v>
      </c>
      <c r="AG19" s="452"/>
      <c r="AH19" s="452">
        <v>14149797123633</v>
      </c>
      <c r="AI19" s="452"/>
      <c r="AJ19" s="452">
        <v>13346200299967</v>
      </c>
      <c r="AK19" s="263"/>
      <c r="AL19" s="304">
        <f>AJ19/'سرمایه گذاری ها'!$G$15</f>
        <v>0.31803172786104394</v>
      </c>
    </row>
    <row r="20" spans="2:40" s="25" customFormat="1" ht="31.15" customHeight="1" x14ac:dyDescent="0.25">
      <c r="B20" s="165" t="s">
        <v>339</v>
      </c>
      <c r="C20" s="165"/>
      <c r="D20" s="146" t="s">
        <v>17</v>
      </c>
      <c r="E20" s="146"/>
      <c r="F20" s="146" t="s">
        <v>17</v>
      </c>
      <c r="G20" s="146"/>
      <c r="H20" s="263" t="s">
        <v>340</v>
      </c>
      <c r="I20" s="263"/>
      <c r="J20" s="263" t="s">
        <v>341</v>
      </c>
      <c r="K20" s="316"/>
      <c r="L20" s="316">
        <v>23</v>
      </c>
      <c r="M20" s="316"/>
      <c r="N20" s="316">
        <v>23</v>
      </c>
      <c r="O20" s="290"/>
      <c r="P20" s="452">
        <v>1822800</v>
      </c>
      <c r="Q20" s="444"/>
      <c r="R20" s="452">
        <v>1681226293735</v>
      </c>
      <c r="S20" s="452"/>
      <c r="T20" s="452">
        <v>1478335942302</v>
      </c>
      <c r="U20" s="452"/>
      <c r="V20" s="452">
        <v>0</v>
      </c>
      <c r="W20" s="452"/>
      <c r="X20" s="452">
        <v>0</v>
      </c>
      <c r="Y20" s="444"/>
      <c r="Z20" s="483">
        <v>0</v>
      </c>
      <c r="AA20" s="484"/>
      <c r="AB20" s="483">
        <v>0</v>
      </c>
      <c r="AC20" s="424"/>
      <c r="AD20" s="452">
        <v>1822800</v>
      </c>
      <c r="AE20" s="452"/>
      <c r="AF20" s="452">
        <v>851840</v>
      </c>
      <c r="AG20" s="452"/>
      <c r="AH20" s="452">
        <v>1681226293735</v>
      </c>
      <c r="AI20" s="452"/>
      <c r="AJ20" s="452">
        <v>1551889652913</v>
      </c>
      <c r="AK20" s="263"/>
      <c r="AL20" s="304">
        <f>AJ20/'سرمایه گذاری ها'!$G$15</f>
        <v>3.6980573996541734E-2</v>
      </c>
    </row>
    <row r="21" spans="2:40" s="25" customFormat="1" ht="31.15" customHeight="1" x14ac:dyDescent="0.25">
      <c r="B21" s="165" t="s">
        <v>361</v>
      </c>
      <c r="C21" s="165"/>
      <c r="D21" s="146" t="s">
        <v>17</v>
      </c>
      <c r="E21" s="146"/>
      <c r="F21" s="146" t="s">
        <v>17</v>
      </c>
      <c r="G21" s="146"/>
      <c r="H21" s="263" t="s">
        <v>363</v>
      </c>
      <c r="I21" s="263"/>
      <c r="J21" s="263" t="s">
        <v>365</v>
      </c>
      <c r="K21" s="316"/>
      <c r="L21" s="316">
        <v>23</v>
      </c>
      <c r="M21" s="316"/>
      <c r="N21" s="316">
        <v>23</v>
      </c>
      <c r="O21" s="290"/>
      <c r="P21" s="452">
        <v>3244813</v>
      </c>
      <c r="Q21" s="444"/>
      <c r="R21" s="452">
        <v>2995871217909</v>
      </c>
      <c r="S21" s="452"/>
      <c r="T21" s="452">
        <v>2586146430990</v>
      </c>
      <c r="U21" s="452"/>
      <c r="V21" s="452">
        <v>0</v>
      </c>
      <c r="W21" s="452"/>
      <c r="X21" s="452">
        <v>0</v>
      </c>
      <c r="Y21" s="444"/>
      <c r="Z21" s="483">
        <v>0</v>
      </c>
      <c r="AA21" s="484"/>
      <c r="AB21" s="483">
        <v>0</v>
      </c>
      <c r="AC21" s="424"/>
      <c r="AD21" s="452">
        <v>3244813</v>
      </c>
      <c r="AE21" s="452"/>
      <c r="AF21" s="452">
        <v>877492</v>
      </c>
      <c r="AG21" s="452"/>
      <c r="AH21" s="452">
        <v>2995871217909</v>
      </c>
      <c r="AI21" s="452"/>
      <c r="AJ21" s="452">
        <v>2845749231008</v>
      </c>
      <c r="AK21" s="263"/>
      <c r="AL21" s="304">
        <f>AJ21/'سرمایه گذاری ها'!$G$15</f>
        <v>6.7812450334568189E-2</v>
      </c>
    </row>
    <row r="22" spans="2:40" s="25" customFormat="1" ht="31.15" customHeight="1" x14ac:dyDescent="0.25">
      <c r="B22" s="165" t="s">
        <v>360</v>
      </c>
      <c r="C22" s="165"/>
      <c r="D22" s="146" t="s">
        <v>17</v>
      </c>
      <c r="E22" s="146"/>
      <c r="F22" s="146" t="s">
        <v>17</v>
      </c>
      <c r="G22" s="146"/>
      <c r="H22" s="263" t="s">
        <v>362</v>
      </c>
      <c r="I22" s="263"/>
      <c r="J22" s="263" t="s">
        <v>364</v>
      </c>
      <c r="K22" s="316"/>
      <c r="L22" s="316">
        <v>23</v>
      </c>
      <c r="M22" s="316"/>
      <c r="N22" s="316">
        <v>23</v>
      </c>
      <c r="O22" s="290"/>
      <c r="P22" s="452">
        <v>800000</v>
      </c>
      <c r="Q22" s="444"/>
      <c r="R22" s="452">
        <v>800000000000</v>
      </c>
      <c r="S22" s="452"/>
      <c r="T22" s="452">
        <v>799565000000</v>
      </c>
      <c r="U22" s="452"/>
      <c r="V22" s="452">
        <v>0</v>
      </c>
      <c r="W22" s="452"/>
      <c r="X22" s="452">
        <v>0</v>
      </c>
      <c r="Y22" s="444"/>
      <c r="Z22" s="483">
        <v>0</v>
      </c>
      <c r="AA22" s="484"/>
      <c r="AB22" s="483">
        <v>0</v>
      </c>
      <c r="AC22" s="424"/>
      <c r="AD22" s="452">
        <v>800000</v>
      </c>
      <c r="AE22" s="452"/>
      <c r="AF22" s="452">
        <v>1000000</v>
      </c>
      <c r="AG22" s="452"/>
      <c r="AH22" s="452">
        <v>800000000000</v>
      </c>
      <c r="AI22" s="452"/>
      <c r="AJ22" s="452">
        <v>799565000000</v>
      </c>
      <c r="AK22" s="263"/>
      <c r="AL22" s="304">
        <f>AJ22/'سرمایه گذاری ها'!$G$15</f>
        <v>1.9053141176657174E-2</v>
      </c>
    </row>
    <row r="23" spans="2:40" s="25" customFormat="1" ht="31.15" customHeight="1" x14ac:dyDescent="0.25">
      <c r="B23" s="165" t="s">
        <v>323</v>
      </c>
      <c r="C23" s="165"/>
      <c r="D23" s="146" t="s">
        <v>17</v>
      </c>
      <c r="E23" s="146"/>
      <c r="F23" s="146" t="s">
        <v>17</v>
      </c>
      <c r="G23" s="146"/>
      <c r="H23" s="263" t="s">
        <v>327</v>
      </c>
      <c r="I23" s="263"/>
      <c r="J23" s="263" t="s">
        <v>328</v>
      </c>
      <c r="K23" s="316"/>
      <c r="L23" s="316">
        <v>23</v>
      </c>
      <c r="M23" s="316"/>
      <c r="N23" s="316">
        <v>23</v>
      </c>
      <c r="O23" s="290"/>
      <c r="P23" s="452">
        <v>1500000</v>
      </c>
      <c r="Q23" s="444"/>
      <c r="R23" s="452">
        <v>1500000000000</v>
      </c>
      <c r="S23" s="452"/>
      <c r="T23" s="452">
        <v>1499184375000</v>
      </c>
      <c r="U23" s="452"/>
      <c r="V23" s="452">
        <v>0</v>
      </c>
      <c r="W23" s="452"/>
      <c r="X23" s="452">
        <v>0</v>
      </c>
      <c r="Y23" s="444"/>
      <c r="Z23" s="483">
        <v>0</v>
      </c>
      <c r="AA23" s="484"/>
      <c r="AB23" s="483">
        <v>0</v>
      </c>
      <c r="AC23" s="424"/>
      <c r="AD23" s="452">
        <v>1500000</v>
      </c>
      <c r="AE23" s="452"/>
      <c r="AF23" s="452">
        <v>1100000</v>
      </c>
      <c r="AG23" s="452"/>
      <c r="AH23" s="452">
        <v>1500000000000</v>
      </c>
      <c r="AI23" s="452"/>
      <c r="AJ23" s="452">
        <v>1649102812500</v>
      </c>
      <c r="AK23" s="263"/>
      <c r="AL23" s="304">
        <f>AJ23/'سرمایه گذاری ها'!$G$15</f>
        <v>3.9297103676855419E-2</v>
      </c>
    </row>
    <row r="24" spans="2:40" s="25" customFormat="1" ht="31.15" customHeight="1" x14ac:dyDescent="0.25">
      <c r="B24" s="165" t="s">
        <v>263</v>
      </c>
      <c r="C24" s="165"/>
      <c r="D24" s="146" t="s">
        <v>17</v>
      </c>
      <c r="E24" s="146"/>
      <c r="F24" s="146" t="s">
        <v>17</v>
      </c>
      <c r="G24" s="146"/>
      <c r="H24" s="263" t="s">
        <v>264</v>
      </c>
      <c r="I24" s="263"/>
      <c r="J24" s="263" t="s">
        <v>267</v>
      </c>
      <c r="K24" s="316"/>
      <c r="L24" s="316">
        <v>23</v>
      </c>
      <c r="M24" s="316"/>
      <c r="N24" s="316">
        <v>23</v>
      </c>
      <c r="O24" s="290"/>
      <c r="P24" s="452">
        <v>2500000</v>
      </c>
      <c r="Q24" s="444"/>
      <c r="R24" s="452">
        <v>2499990211952</v>
      </c>
      <c r="S24" s="452"/>
      <c r="T24" s="452">
        <v>2498640625000</v>
      </c>
      <c r="U24" s="452"/>
      <c r="V24" s="452">
        <v>0</v>
      </c>
      <c r="W24" s="452"/>
      <c r="X24" s="452">
        <v>0</v>
      </c>
      <c r="Y24" s="444"/>
      <c r="Z24" s="483">
        <v>0</v>
      </c>
      <c r="AA24" s="484"/>
      <c r="AB24" s="483">
        <v>0</v>
      </c>
      <c r="AC24" s="434"/>
      <c r="AD24" s="452">
        <v>2500000</v>
      </c>
      <c r="AE24" s="452"/>
      <c r="AF24" s="452">
        <v>1013120</v>
      </c>
      <c r="AG24" s="452"/>
      <c r="AH24" s="452">
        <v>2499990211952</v>
      </c>
      <c r="AI24" s="452"/>
      <c r="AJ24" s="452">
        <v>2531422790000</v>
      </c>
      <c r="AK24" s="263"/>
      <c r="AL24" s="304">
        <f>AJ24/'سرمایه گذاری ها'!$G$15</f>
        <v>6.0322244965296611E-2</v>
      </c>
    </row>
    <row r="25" spans="2:40" s="25" customFormat="1" ht="31.15" customHeight="1" x14ac:dyDescent="0.25">
      <c r="B25" s="165" t="s">
        <v>393</v>
      </c>
      <c r="C25" s="165"/>
      <c r="D25" s="146" t="s">
        <v>17</v>
      </c>
      <c r="E25" s="146"/>
      <c r="F25" s="146" t="s">
        <v>17</v>
      </c>
      <c r="G25" s="146"/>
      <c r="H25" s="263" t="s">
        <v>395</v>
      </c>
      <c r="I25" s="263"/>
      <c r="J25" s="263" t="s">
        <v>396</v>
      </c>
      <c r="K25" s="316"/>
      <c r="L25" s="316">
        <v>23</v>
      </c>
      <c r="M25" s="316"/>
      <c r="N25" s="316">
        <v>23</v>
      </c>
      <c r="O25" s="290"/>
      <c r="P25" s="452">
        <v>0</v>
      </c>
      <c r="Q25" s="444"/>
      <c r="R25" s="452">
        <v>0</v>
      </c>
      <c r="S25" s="452"/>
      <c r="T25" s="452">
        <v>0</v>
      </c>
      <c r="U25" s="452"/>
      <c r="V25" s="452">
        <v>2500000</v>
      </c>
      <c r="W25" s="452"/>
      <c r="X25" s="452">
        <v>2500000000000</v>
      </c>
      <c r="Y25" s="444"/>
      <c r="Z25" s="483">
        <v>2500000</v>
      </c>
      <c r="AA25" s="484"/>
      <c r="AB25" s="483">
        <v>2498828125000</v>
      </c>
      <c r="AC25" s="544"/>
      <c r="AD25" s="452">
        <v>0</v>
      </c>
      <c r="AE25" s="452"/>
      <c r="AF25" s="452">
        <v>0</v>
      </c>
      <c r="AG25" s="452"/>
      <c r="AH25" s="452">
        <v>0</v>
      </c>
      <c r="AI25" s="452"/>
      <c r="AJ25" s="452">
        <v>0</v>
      </c>
      <c r="AK25" s="263"/>
      <c r="AL25" s="304">
        <f>AJ25/'سرمایه گذاری ها'!$G$15</f>
        <v>0</v>
      </c>
    </row>
    <row r="26" spans="2:40" s="25" customFormat="1" ht="31.15" customHeight="1" x14ac:dyDescent="0.25">
      <c r="B26" s="165" t="s">
        <v>394</v>
      </c>
      <c r="C26" s="165"/>
      <c r="D26" s="146" t="s">
        <v>17</v>
      </c>
      <c r="E26" s="146"/>
      <c r="F26" s="146" t="s">
        <v>17</v>
      </c>
      <c r="G26" s="146"/>
      <c r="H26" s="263" t="s">
        <v>374</v>
      </c>
      <c r="I26" s="263"/>
      <c r="J26" s="263" t="s">
        <v>397</v>
      </c>
      <c r="K26" s="316"/>
      <c r="L26" s="316">
        <v>23</v>
      </c>
      <c r="M26" s="316"/>
      <c r="N26" s="316">
        <v>23</v>
      </c>
      <c r="O26" s="290"/>
      <c r="P26" s="452">
        <v>0</v>
      </c>
      <c r="Q26" s="444"/>
      <c r="R26" s="452">
        <v>0</v>
      </c>
      <c r="S26" s="452"/>
      <c r="T26" s="452">
        <v>0</v>
      </c>
      <c r="U26" s="452"/>
      <c r="V26" s="452">
        <v>4000000</v>
      </c>
      <c r="W26" s="452"/>
      <c r="X26" s="452">
        <v>3739900000000</v>
      </c>
      <c r="Y26" s="444"/>
      <c r="Z26" s="483">
        <v>2500000</v>
      </c>
      <c r="AA26" s="484"/>
      <c r="AB26" s="483">
        <v>1987945044532</v>
      </c>
      <c r="AC26" s="544"/>
      <c r="AD26" s="452">
        <v>1500000</v>
      </c>
      <c r="AE26" s="452"/>
      <c r="AF26" s="452">
        <v>874412</v>
      </c>
      <c r="AG26" s="452"/>
      <c r="AH26" s="452">
        <v>1402462500000</v>
      </c>
      <c r="AI26" s="452"/>
      <c r="AJ26" s="452">
        <v>1310904807712</v>
      </c>
      <c r="AK26" s="263"/>
      <c r="AL26" s="304">
        <f>AJ26/'سرمایه گذاری ها'!$G$15</f>
        <v>3.1238053654793999E-2</v>
      </c>
    </row>
    <row r="27" spans="2:40" s="25" customFormat="1" ht="34.15" customHeight="1" thickBot="1" x14ac:dyDescent="0.3">
      <c r="B27" s="403" t="s">
        <v>31</v>
      </c>
      <c r="C27" s="151"/>
      <c r="D27" s="151"/>
      <c r="E27" s="151"/>
      <c r="F27" s="151"/>
      <c r="G27" s="151"/>
      <c r="H27" s="155"/>
      <c r="I27" s="155"/>
      <c r="J27" s="155"/>
      <c r="K27" s="155"/>
      <c r="L27" s="155"/>
      <c r="M27" s="155"/>
      <c r="N27" s="155"/>
      <c r="O27" s="155"/>
      <c r="P27" s="291"/>
      <c r="Q27" s="292"/>
      <c r="R27" s="453">
        <f>SUM(R12:R26)</f>
        <v>32931018109729</v>
      </c>
      <c r="S27" s="452"/>
      <c r="T27" s="453">
        <f>SUM(T12:T26)</f>
        <v>31593686577084</v>
      </c>
      <c r="U27" s="454"/>
      <c r="V27" s="455"/>
      <c r="W27" s="456"/>
      <c r="X27" s="453">
        <f>SUM(X12:X26)</f>
        <v>6239900000000</v>
      </c>
      <c r="Y27" s="457"/>
      <c r="Z27" s="548"/>
      <c r="AA27" s="486"/>
      <c r="AB27" s="485">
        <f>SUM(AB12:AB26)</f>
        <v>4486773169532</v>
      </c>
      <c r="AC27" s="458"/>
      <c r="AD27" s="452"/>
      <c r="AE27" s="458"/>
      <c r="AF27" s="459"/>
      <c r="AG27" s="458"/>
      <c r="AH27" s="453">
        <f>SUM(AH12:AH26)</f>
        <v>34333480609729</v>
      </c>
      <c r="AI27" s="452"/>
      <c r="AJ27" s="453">
        <f>SUM(AJ12:AJ26)</f>
        <v>33518583999831</v>
      </c>
      <c r="AK27" s="331"/>
      <c r="AL27" s="392">
        <f>SUM(AL12:AL26)</f>
        <v>0.79872719915256718</v>
      </c>
    </row>
    <row r="28" spans="2:40" ht="25.5" thickTop="1" x14ac:dyDescent="0.25">
      <c r="AI28" s="314"/>
    </row>
    <row r="29" spans="2:40" ht="26.25" x14ac:dyDescent="0.65">
      <c r="L29" s="360"/>
      <c r="M29" s="360"/>
      <c r="N29" s="360"/>
      <c r="O29" s="360"/>
      <c r="P29" s="360"/>
      <c r="Q29" s="360"/>
      <c r="R29" s="360"/>
      <c r="S29" s="360"/>
      <c r="T29" s="360"/>
      <c r="U29" s="360"/>
      <c r="AJ29" s="360"/>
    </row>
    <row r="30" spans="2:40" ht="26.25" x14ac:dyDescent="0.65">
      <c r="L30" s="360"/>
      <c r="M30" s="360"/>
      <c r="N30" s="360"/>
      <c r="O30" s="360"/>
      <c r="P30" s="360"/>
      <c r="Q30" s="360"/>
      <c r="R30" s="360"/>
      <c r="S30" s="360"/>
      <c r="T30" s="131"/>
      <c r="U30" s="131"/>
      <c r="AC30" s="131"/>
      <c r="AD30" s="131"/>
      <c r="AE30" s="131"/>
      <c r="AF30" s="131"/>
      <c r="AG30" s="131"/>
      <c r="AH30" s="131"/>
      <c r="AI30" s="131"/>
      <c r="AJ30" s="360"/>
      <c r="AK30" s="131"/>
      <c r="AL30" s="131"/>
      <c r="AM30" s="131"/>
      <c r="AN30" s="131"/>
    </row>
    <row r="31" spans="2:40" ht="26.25" x14ac:dyDescent="0.65">
      <c r="L31" s="360"/>
      <c r="M31" s="360"/>
      <c r="N31" s="360"/>
      <c r="O31" s="360"/>
      <c r="P31" s="360"/>
      <c r="Q31" s="360"/>
      <c r="R31" s="360"/>
      <c r="S31" s="360"/>
      <c r="T31" s="131"/>
      <c r="U31" s="131"/>
      <c r="AC31" s="131"/>
      <c r="AD31" s="131"/>
      <c r="AE31" s="131"/>
      <c r="AF31" s="131"/>
      <c r="AG31" s="131"/>
      <c r="AH31" s="131"/>
      <c r="AI31" s="131"/>
      <c r="AJ31" s="360"/>
      <c r="AK31" s="131"/>
      <c r="AL31" s="131"/>
      <c r="AM31" s="131"/>
      <c r="AN31" s="131"/>
    </row>
    <row r="32" spans="2:40" ht="26.25" x14ac:dyDescent="0.65">
      <c r="L32" s="360"/>
      <c r="M32" s="360"/>
      <c r="N32" s="360"/>
      <c r="O32" s="360"/>
      <c r="P32" s="360"/>
      <c r="Q32" s="360"/>
      <c r="R32" s="360"/>
      <c r="S32" s="360"/>
      <c r="T32" s="131"/>
      <c r="U32" s="131"/>
      <c r="AC32" s="131"/>
      <c r="AD32" s="131"/>
      <c r="AE32" s="131"/>
      <c r="AF32" s="131"/>
      <c r="AG32" s="131"/>
      <c r="AH32" s="131"/>
      <c r="AI32" s="131"/>
      <c r="AJ32" s="131"/>
      <c r="AK32" s="131"/>
      <c r="AL32" s="131"/>
      <c r="AM32" s="131"/>
      <c r="AN32" s="131"/>
    </row>
    <row r="33" spans="11:40" ht="26.25" x14ac:dyDescent="0.65">
      <c r="K33" s="200"/>
      <c r="L33" s="360"/>
      <c r="M33" s="360"/>
      <c r="N33" s="360"/>
      <c r="O33" s="360"/>
      <c r="P33" s="360"/>
      <c r="Q33" s="360"/>
      <c r="R33" s="360"/>
      <c r="S33" s="360"/>
      <c r="T33" s="131"/>
      <c r="U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</row>
    <row r="34" spans="11:40" ht="26.25" x14ac:dyDescent="0.65">
      <c r="L34" s="360"/>
      <c r="M34" s="360"/>
      <c r="N34" s="360"/>
      <c r="O34" s="360"/>
      <c r="P34" s="360"/>
      <c r="Q34" s="360"/>
      <c r="R34" s="360"/>
      <c r="S34" s="360"/>
      <c r="T34" s="131"/>
      <c r="U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</row>
    <row r="35" spans="11:40" x14ac:dyDescent="0.25">
      <c r="T35" s="131"/>
      <c r="U35" s="131"/>
      <c r="AC35" s="131"/>
      <c r="AD35" s="131"/>
      <c r="AE35" s="131"/>
      <c r="AF35" s="131"/>
      <c r="AG35" s="131"/>
      <c r="AH35" s="131"/>
      <c r="AI35" s="131"/>
      <c r="AJ35" s="131"/>
      <c r="AK35" s="131"/>
      <c r="AL35" s="131"/>
    </row>
    <row r="36" spans="11:40" x14ac:dyDescent="0.25">
      <c r="T36" s="131"/>
      <c r="U36" s="131"/>
      <c r="AC36" s="131"/>
      <c r="AD36" s="131"/>
      <c r="AE36" s="131"/>
      <c r="AF36" s="131"/>
      <c r="AG36" s="131"/>
      <c r="AH36" s="131"/>
      <c r="AI36" s="131"/>
      <c r="AJ36" s="131"/>
      <c r="AK36" s="131"/>
      <c r="AL36" s="131"/>
    </row>
    <row r="37" spans="11:40" ht="26.25" x14ac:dyDescent="0.65">
      <c r="AJ37" s="360"/>
    </row>
    <row r="38" spans="11:40" ht="26.25" x14ac:dyDescent="0.65">
      <c r="AJ38" s="360"/>
    </row>
    <row r="39" spans="11:40" ht="26.25" x14ac:dyDescent="0.65">
      <c r="AJ39" s="360"/>
    </row>
    <row r="40" spans="11:40" ht="26.25" x14ac:dyDescent="0.65">
      <c r="AJ40" s="360"/>
    </row>
  </sheetData>
  <mergeCells count="31">
    <mergeCell ref="Z9:AB9"/>
    <mergeCell ref="V8:AB8"/>
    <mergeCell ref="AD9:AD10"/>
    <mergeCell ref="V10"/>
    <mergeCell ref="V9:X9"/>
    <mergeCell ref="AD8:AL8"/>
    <mergeCell ref="AF9:AF10"/>
    <mergeCell ref="AH9:AH10"/>
    <mergeCell ref="AI9:AI10"/>
    <mergeCell ref="AK9:AK10"/>
    <mergeCell ref="A1:AL1"/>
    <mergeCell ref="A2:AL2"/>
    <mergeCell ref="A3:AL3"/>
    <mergeCell ref="P9:P10"/>
    <mergeCell ref="R9:R10"/>
    <mergeCell ref="B9:B10"/>
    <mergeCell ref="D9:D10"/>
    <mergeCell ref="F9:F10"/>
    <mergeCell ref="H9:H10"/>
    <mergeCell ref="J9:J10"/>
    <mergeCell ref="T9:T10"/>
    <mergeCell ref="P8:T8"/>
    <mergeCell ref="AE9:AE10"/>
    <mergeCell ref="AG9:AG10"/>
    <mergeCell ref="AJ9:AJ10"/>
    <mergeCell ref="AL9:AL10"/>
    <mergeCell ref="A6:M6"/>
    <mergeCell ref="N6:T6"/>
    <mergeCell ref="L9:L10"/>
    <mergeCell ref="N9:N10"/>
    <mergeCell ref="B8:N8"/>
  </mergeCells>
  <printOptions horizontalCentered="1"/>
  <pageMargins left="0.196850393700787" right="0.196850393700787" top="0.31496062992126" bottom="0.35433070866141703" header="0.31496062992126" footer="0.31496062992126"/>
  <pageSetup paperSize="9" scale="38" firstPageNumber="4" fitToHeight="0" orientation="landscape" r:id="rId1"/>
  <headerFooter>
    <oddFooter>&amp;C&amp;"B Nazanin,Regular"&amp;20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93774-EA32-41CA-8F79-9E7D1B24BF0C}">
  <sheetPr>
    <tabColor theme="9" tint="0.59999389629810485"/>
    <pageSetUpPr fitToPage="1"/>
  </sheetPr>
  <dimension ref="A1:O18"/>
  <sheetViews>
    <sheetView rightToLeft="1" view="pageBreakPreview" zoomScale="130" zoomScaleNormal="100" zoomScaleSheetLayoutView="130" workbookViewId="0">
      <selection activeCell="K18" sqref="K18"/>
    </sheetView>
  </sheetViews>
  <sheetFormatPr defaultColWidth="10.42578125" defaultRowHeight="15.75" x14ac:dyDescent="0.4"/>
  <cols>
    <col min="1" max="1" width="43" style="238" customWidth="1"/>
    <col min="2" max="2" width="0.85546875" style="238" customWidth="1"/>
    <col min="3" max="3" width="11" style="238" bestFit="1" customWidth="1"/>
    <col min="4" max="4" width="0.85546875" style="238" customWidth="1"/>
    <col min="5" max="5" width="10.140625" style="238" customWidth="1"/>
    <col min="6" max="6" width="0.7109375" style="238" customWidth="1"/>
    <col min="7" max="7" width="11.42578125" style="238" customWidth="1"/>
    <col min="8" max="8" width="0.85546875" style="238" customWidth="1"/>
    <col min="9" max="9" width="11.5703125" style="238" customWidth="1"/>
    <col min="10" max="10" width="0.5703125" style="238" customWidth="1"/>
    <col min="11" max="11" width="18.85546875" style="238" bestFit="1" customWidth="1"/>
    <col min="12" max="12" width="0.7109375" style="238" customWidth="1"/>
    <col min="13" max="13" width="12.42578125" style="241" customWidth="1"/>
    <col min="14" max="16384" width="10.42578125" style="238"/>
  </cols>
  <sheetData>
    <row r="1" spans="1:15" ht="21" x14ac:dyDescent="0.55000000000000004">
      <c r="A1" s="677" t="s">
        <v>385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O1" s="255"/>
    </row>
    <row r="2" spans="1:15" ht="21" x14ac:dyDescent="0.55000000000000004">
      <c r="A2" s="677" t="s">
        <v>35</v>
      </c>
      <c r="B2" s="677"/>
      <c r="C2" s="677"/>
      <c r="D2" s="677"/>
      <c r="E2" s="677"/>
      <c r="F2" s="677"/>
      <c r="G2" s="677"/>
      <c r="H2" s="677"/>
      <c r="I2" s="677"/>
      <c r="J2" s="677"/>
      <c r="K2" s="677"/>
      <c r="L2" s="677"/>
      <c r="M2" s="677"/>
    </row>
    <row r="3" spans="1:15" ht="21" x14ac:dyDescent="0.55000000000000004">
      <c r="A3" s="677" t="str">
        <f>تنظیم!A1</f>
        <v>برای ماه منتهی به 1404/11/30</v>
      </c>
      <c r="B3" s="677"/>
      <c r="C3" s="677"/>
      <c r="D3" s="677"/>
      <c r="E3" s="677"/>
      <c r="F3" s="677"/>
      <c r="G3" s="677"/>
      <c r="H3" s="677"/>
      <c r="I3" s="677"/>
      <c r="J3" s="677"/>
      <c r="K3" s="677"/>
      <c r="L3" s="677"/>
      <c r="M3" s="677"/>
    </row>
    <row r="4" spans="1:15" ht="7.5" customHeight="1" x14ac:dyDescent="0.55000000000000004">
      <c r="A4" s="334"/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</row>
    <row r="5" spans="1:15" ht="20.25" x14ac:dyDescent="0.4">
      <c r="A5" s="678" t="s">
        <v>329</v>
      </c>
      <c r="B5" s="678"/>
      <c r="C5" s="678"/>
      <c r="D5" s="678"/>
      <c r="E5" s="678"/>
      <c r="F5" s="678"/>
      <c r="G5" s="678"/>
      <c r="H5" s="678"/>
      <c r="I5" s="678"/>
      <c r="J5" s="678"/>
      <c r="K5" s="678"/>
      <c r="L5" s="678"/>
      <c r="M5" s="678"/>
    </row>
    <row r="6" spans="1:15" x14ac:dyDescent="0.4">
      <c r="B6" s="335"/>
      <c r="C6" s="679" t="str">
        <f>تنظیم!A2</f>
        <v>1404/11/30</v>
      </c>
      <c r="D6" s="679"/>
      <c r="E6" s="679"/>
      <c r="F6" s="679"/>
      <c r="G6" s="679"/>
      <c r="H6" s="679"/>
      <c r="I6" s="679"/>
      <c r="J6" s="679"/>
      <c r="K6" s="679"/>
      <c r="L6" s="679"/>
      <c r="M6" s="679"/>
    </row>
    <row r="7" spans="1:15" ht="18.75" x14ac:dyDescent="0.4">
      <c r="A7" s="319" t="s">
        <v>229</v>
      </c>
      <c r="C7" s="408" t="s">
        <v>2</v>
      </c>
      <c r="D7" s="241"/>
      <c r="E7" s="408" t="s">
        <v>230</v>
      </c>
      <c r="F7" s="293"/>
      <c r="G7" s="408" t="s">
        <v>231</v>
      </c>
      <c r="H7" s="293"/>
      <c r="I7" s="408" t="s">
        <v>232</v>
      </c>
      <c r="J7" s="239"/>
      <c r="K7" s="361" t="s">
        <v>233</v>
      </c>
      <c r="L7" s="240"/>
      <c r="M7" s="361" t="s">
        <v>234</v>
      </c>
      <c r="N7" s="319"/>
    </row>
    <row r="8" spans="1:15" ht="19.5" customHeight="1" x14ac:dyDescent="0.4">
      <c r="A8" s="527" t="s">
        <v>178</v>
      </c>
      <c r="C8" s="409">
        <v>1000000</v>
      </c>
      <c r="D8" s="241"/>
      <c r="E8" s="409">
        <v>1000000</v>
      </c>
      <c r="F8" s="293"/>
      <c r="G8" s="409">
        <v>1100000</v>
      </c>
      <c r="H8" s="293"/>
      <c r="I8" s="432" t="s">
        <v>398</v>
      </c>
      <c r="J8" s="239"/>
      <c r="K8" s="409">
        <v>1099401875000</v>
      </c>
      <c r="L8" s="240"/>
      <c r="M8" s="293" t="s">
        <v>235</v>
      </c>
    </row>
    <row r="9" spans="1:15" ht="19.5" customHeight="1" x14ac:dyDescent="0.4">
      <c r="A9" s="527" t="s">
        <v>253</v>
      </c>
      <c r="C9" s="409">
        <v>1000000</v>
      </c>
      <c r="D9" s="241"/>
      <c r="E9" s="409">
        <v>1000000</v>
      </c>
      <c r="F9" s="293"/>
      <c r="G9" s="409">
        <v>1000000</v>
      </c>
      <c r="H9" s="293"/>
      <c r="I9" s="432" t="s">
        <v>366</v>
      </c>
      <c r="J9" s="239"/>
      <c r="K9" s="409">
        <v>999456250000</v>
      </c>
      <c r="L9" s="240"/>
      <c r="M9" s="293" t="s">
        <v>235</v>
      </c>
    </row>
    <row r="10" spans="1:15" ht="19.5" customHeight="1" x14ac:dyDescent="0.4">
      <c r="A10" s="527" t="s">
        <v>263</v>
      </c>
      <c r="C10" s="409">
        <v>2500000</v>
      </c>
      <c r="D10" s="241"/>
      <c r="E10" s="409">
        <v>997500</v>
      </c>
      <c r="F10" s="293"/>
      <c r="G10" s="409">
        <v>1013120</v>
      </c>
      <c r="H10" s="293"/>
      <c r="I10" s="432" t="s">
        <v>399</v>
      </c>
      <c r="J10" s="239"/>
      <c r="K10" s="409">
        <v>2531422790000</v>
      </c>
      <c r="L10" s="240"/>
      <c r="M10" s="293" t="s">
        <v>235</v>
      </c>
    </row>
    <row r="11" spans="1:15" ht="19.5" customHeight="1" x14ac:dyDescent="0.4">
      <c r="A11" s="527" t="s">
        <v>268</v>
      </c>
      <c r="C11" s="409">
        <v>4000000</v>
      </c>
      <c r="D11" s="241"/>
      <c r="E11" s="409">
        <v>905540</v>
      </c>
      <c r="F11" s="293"/>
      <c r="G11" s="409">
        <v>986046</v>
      </c>
      <c r="H11" s="293"/>
      <c r="I11" s="432" t="s">
        <v>400</v>
      </c>
      <c r="J11" s="239"/>
      <c r="K11" s="409">
        <v>3942039349950</v>
      </c>
      <c r="L11" s="240"/>
      <c r="M11" s="293" t="s">
        <v>235</v>
      </c>
    </row>
    <row r="12" spans="1:15" ht="19.5" customHeight="1" x14ac:dyDescent="0.4">
      <c r="A12" s="527" t="s">
        <v>323</v>
      </c>
      <c r="B12" s="406"/>
      <c r="C12" s="409">
        <v>1500000</v>
      </c>
      <c r="D12" s="241"/>
      <c r="E12" s="409">
        <v>1000000</v>
      </c>
      <c r="F12" s="293"/>
      <c r="G12" s="409">
        <v>1100000</v>
      </c>
      <c r="H12" s="293"/>
      <c r="I12" s="432" t="s">
        <v>398</v>
      </c>
      <c r="J12" s="239"/>
      <c r="K12" s="409">
        <v>1649102812500</v>
      </c>
      <c r="L12" s="240"/>
      <c r="M12" s="293" t="s">
        <v>235</v>
      </c>
    </row>
    <row r="13" spans="1:15" ht="19.5" customHeight="1" x14ac:dyDescent="0.4">
      <c r="A13" s="527" t="s">
        <v>321</v>
      </c>
      <c r="B13" s="406"/>
      <c r="C13" s="409">
        <v>15312777</v>
      </c>
      <c r="D13" s="241"/>
      <c r="E13" s="409">
        <v>792770</v>
      </c>
      <c r="F13" s="293"/>
      <c r="G13" s="409">
        <v>872047</v>
      </c>
      <c r="H13" s="293"/>
      <c r="I13" s="432" t="s">
        <v>398</v>
      </c>
      <c r="J13" s="239"/>
      <c r="K13" s="409">
        <v>13346200299967</v>
      </c>
      <c r="L13" s="240"/>
      <c r="M13" s="293" t="s">
        <v>235</v>
      </c>
    </row>
    <row r="14" spans="1:15" ht="19.5" customHeight="1" x14ac:dyDescent="0.4">
      <c r="A14" s="527" t="s">
        <v>339</v>
      </c>
      <c r="B14" s="406"/>
      <c r="C14" s="409">
        <v>1822800</v>
      </c>
      <c r="D14" s="430"/>
      <c r="E14" s="409">
        <v>774400</v>
      </c>
      <c r="F14" s="431"/>
      <c r="G14" s="409">
        <v>851840</v>
      </c>
      <c r="H14" s="293"/>
      <c r="I14" s="432" t="s">
        <v>398</v>
      </c>
      <c r="J14" s="239"/>
      <c r="K14" s="409">
        <v>1551889652913</v>
      </c>
      <c r="L14" s="240"/>
      <c r="M14" s="293" t="s">
        <v>235</v>
      </c>
    </row>
    <row r="15" spans="1:15" ht="19.5" customHeight="1" x14ac:dyDescent="0.4">
      <c r="A15" s="527" t="s">
        <v>361</v>
      </c>
      <c r="B15" s="406"/>
      <c r="C15" s="409">
        <v>3244813</v>
      </c>
      <c r="D15" s="430"/>
      <c r="E15" s="409">
        <v>797720</v>
      </c>
      <c r="F15" s="431"/>
      <c r="G15" s="409">
        <v>877492</v>
      </c>
      <c r="H15" s="293"/>
      <c r="I15" s="432" t="s">
        <v>398</v>
      </c>
      <c r="J15" s="239"/>
      <c r="K15" s="409">
        <v>2845749231008</v>
      </c>
      <c r="L15" s="240"/>
      <c r="M15" s="293" t="s">
        <v>235</v>
      </c>
    </row>
    <row r="16" spans="1:15" ht="19.5" customHeight="1" x14ac:dyDescent="0.4">
      <c r="A16" s="527" t="s">
        <v>394</v>
      </c>
      <c r="B16" s="406"/>
      <c r="C16" s="409">
        <v>1500000</v>
      </c>
      <c r="D16" s="430"/>
      <c r="E16" s="409">
        <v>795250</v>
      </c>
      <c r="F16" s="431"/>
      <c r="G16" s="409">
        <v>874412</v>
      </c>
      <c r="H16" s="293"/>
      <c r="I16" s="432" t="s">
        <v>401</v>
      </c>
      <c r="J16" s="239"/>
      <c r="K16" s="409">
        <v>1310904807712</v>
      </c>
      <c r="L16" s="240"/>
      <c r="M16" s="293" t="s">
        <v>235</v>
      </c>
    </row>
    <row r="17" spans="1:13" ht="16.5" thickBot="1" x14ac:dyDescent="0.45">
      <c r="A17" s="407" t="s">
        <v>31</v>
      </c>
      <c r="B17" s="407"/>
      <c r="C17" s="407"/>
      <c r="D17" s="407"/>
      <c r="E17" s="407"/>
      <c r="F17" s="407"/>
      <c r="G17" s="407"/>
      <c r="H17" s="407"/>
      <c r="I17" s="407"/>
      <c r="J17" s="396"/>
      <c r="K17" s="397">
        <f>SUM(K8:K16)</f>
        <v>29276167069050</v>
      </c>
      <c r="L17" s="239"/>
      <c r="M17" s="239"/>
    </row>
    <row r="18" spans="1:13" ht="16.5" thickTop="1" x14ac:dyDescent="0.4"/>
  </sheetData>
  <mergeCells count="5">
    <mergeCell ref="A1:M1"/>
    <mergeCell ref="A2:M2"/>
    <mergeCell ref="A3:M3"/>
    <mergeCell ref="A5:M5"/>
    <mergeCell ref="C6:M6"/>
  </mergeCells>
  <printOptions horizontalCentered="1"/>
  <pageMargins left="0.196850393700787" right="0.196850393700787" top="0.31496062992126" bottom="0.35433070866141703" header="0.31496062992126" footer="0.31496062992126"/>
  <pageSetup paperSize="9" fitToHeight="0" orientation="landscape" r:id="rId1"/>
  <headerFooter>
    <oddFooter>&amp;C&amp;"B Nazanin,Regular"6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  <pageSetUpPr fitToPage="1"/>
  </sheetPr>
  <dimension ref="A1:AK51"/>
  <sheetViews>
    <sheetView rightToLeft="1" showWhiteSpace="0" view="pageBreakPreview" zoomScale="85" zoomScaleNormal="90" zoomScaleSheetLayoutView="85" workbookViewId="0">
      <selection activeCell="G30" sqref="G30:I32"/>
    </sheetView>
  </sheetViews>
  <sheetFormatPr defaultColWidth="9.140625" defaultRowHeight="21" x14ac:dyDescent="0.25"/>
  <cols>
    <col min="1" max="1" width="35.7109375" style="26" bestFit="1" customWidth="1"/>
    <col min="2" max="2" width="1" style="26" customWidth="1"/>
    <col min="3" max="3" width="26.7109375" style="26" bestFit="1" customWidth="1"/>
    <col min="4" max="4" width="1" style="26" customWidth="1"/>
    <col min="5" max="5" width="24.7109375" style="26" bestFit="1" customWidth="1"/>
    <col min="6" max="6" width="1" style="26" customWidth="1"/>
    <col min="7" max="7" width="29.7109375" style="26" customWidth="1"/>
    <col min="8" max="8" width="1" style="26" customWidth="1"/>
    <col min="9" max="9" width="26.5703125" style="26" bestFit="1" customWidth="1"/>
    <col min="10" max="10" width="1.140625" style="26" customWidth="1"/>
    <col min="11" max="11" width="18" style="26" bestFit="1" customWidth="1"/>
    <col min="12" max="12" width="0.85546875" style="26" customWidth="1"/>
    <col min="13" max="13" width="3.5703125" style="26" customWidth="1"/>
    <col min="14" max="14" width="1.140625" style="26" customWidth="1"/>
    <col min="15" max="15" width="22.42578125" style="26" bestFit="1" customWidth="1"/>
    <col min="16" max="16" width="1" style="26" customWidth="1"/>
    <col min="17" max="17" width="16" style="26" bestFit="1" customWidth="1"/>
    <col min="18" max="18" width="1.140625" style="26" customWidth="1"/>
    <col min="19" max="19" width="18.85546875" style="26" bestFit="1" customWidth="1"/>
    <col min="20" max="20" width="1.140625" style="26" customWidth="1"/>
    <col min="21" max="21" width="9.140625" style="26"/>
    <col min="22" max="22" width="1.140625" style="26" customWidth="1"/>
    <col min="23" max="25" width="9.140625" style="26"/>
    <col min="26" max="26" width="78.5703125" style="26" bestFit="1" customWidth="1"/>
    <col min="27" max="16384" width="9.140625" style="26"/>
  </cols>
  <sheetData>
    <row r="1" spans="1:37" ht="33.75" x14ac:dyDescent="0.25">
      <c r="A1" s="682" t="s">
        <v>385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237"/>
      <c r="M1" s="237"/>
      <c r="N1" s="237"/>
      <c r="O1" s="237"/>
      <c r="P1" s="237"/>
      <c r="Q1" s="237"/>
      <c r="R1" s="237"/>
      <c r="S1" s="237"/>
      <c r="T1" s="237"/>
      <c r="U1" s="237"/>
    </row>
    <row r="2" spans="1:37" ht="33.75" x14ac:dyDescent="0.25">
      <c r="A2" s="682" t="s">
        <v>35</v>
      </c>
      <c r="B2" s="682"/>
      <c r="C2" s="682"/>
      <c r="D2" s="682"/>
      <c r="E2" s="682"/>
      <c r="F2" s="682"/>
      <c r="G2" s="682"/>
      <c r="H2" s="682"/>
      <c r="I2" s="682"/>
      <c r="J2" s="682"/>
      <c r="K2" s="682"/>
      <c r="L2" s="237"/>
      <c r="M2" s="237"/>
      <c r="N2" s="237"/>
      <c r="O2" s="237"/>
      <c r="P2" s="237"/>
      <c r="Q2" s="237"/>
      <c r="R2" s="237"/>
      <c r="S2" s="237"/>
      <c r="T2" s="237"/>
      <c r="U2" s="237"/>
    </row>
    <row r="3" spans="1:37" ht="33.75" x14ac:dyDescent="0.25">
      <c r="A3" s="682" t="str">
        <f>تنظیم!A1</f>
        <v>برای ماه منتهی به 1404/11/30</v>
      </c>
      <c r="B3" s="682"/>
      <c r="C3" s="682"/>
      <c r="D3" s="682"/>
      <c r="E3" s="682"/>
      <c r="F3" s="682"/>
      <c r="G3" s="682"/>
      <c r="H3" s="682"/>
      <c r="I3" s="682"/>
      <c r="J3" s="682"/>
      <c r="K3" s="682"/>
      <c r="L3" s="682"/>
      <c r="M3" s="682"/>
      <c r="N3" s="237"/>
      <c r="O3" s="237"/>
      <c r="P3" s="237"/>
      <c r="Q3" s="237"/>
      <c r="R3" s="237"/>
      <c r="S3" s="237"/>
      <c r="T3" s="237"/>
      <c r="U3" s="237"/>
    </row>
    <row r="4" spans="1:37" ht="7.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AK4" s="236">
        <v>-1</v>
      </c>
    </row>
    <row r="5" spans="1:37" s="19" customFormat="1" ht="36" x14ac:dyDescent="0.25">
      <c r="A5" s="693" t="s">
        <v>236</v>
      </c>
      <c r="B5" s="693"/>
      <c r="C5" s="693"/>
      <c r="D5" s="693"/>
      <c r="E5" s="693"/>
      <c r="F5" s="693"/>
      <c r="G5" s="693"/>
      <c r="H5" s="693"/>
      <c r="I5" s="693"/>
      <c r="J5" s="693"/>
      <c r="K5" s="693"/>
      <c r="L5" s="693"/>
      <c r="M5" s="693"/>
    </row>
    <row r="6" spans="1:37" ht="13.9" customHeight="1" x14ac:dyDescent="0.25">
      <c r="A6" s="228"/>
      <c r="B6" s="228"/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</row>
    <row r="7" spans="1:37" s="19" customFormat="1" ht="30.75" thickBot="1" x14ac:dyDescent="0.3">
      <c r="A7" s="228"/>
      <c r="B7" s="228"/>
      <c r="C7" s="695" t="str">
        <f>تنظیم!A3</f>
        <v>1403/10/30</v>
      </c>
      <c r="D7" s="228"/>
      <c r="E7" s="697" t="s">
        <v>1</v>
      </c>
      <c r="F7" s="697" t="s">
        <v>1</v>
      </c>
      <c r="G7" s="697" t="s">
        <v>1</v>
      </c>
      <c r="H7" s="228"/>
      <c r="I7" s="695" t="str">
        <f>تنظیم!A2</f>
        <v>1404/11/30</v>
      </c>
      <c r="J7" s="695"/>
      <c r="K7" s="695"/>
    </row>
    <row r="8" spans="1:37" s="19" customFormat="1" ht="55.5" x14ac:dyDescent="0.25">
      <c r="A8" s="488" t="s">
        <v>34</v>
      </c>
      <c r="B8" s="229"/>
      <c r="C8" s="694" t="s">
        <v>19</v>
      </c>
      <c r="D8" s="229"/>
      <c r="E8" s="696" t="s">
        <v>20</v>
      </c>
      <c r="F8" s="230"/>
      <c r="G8" s="696" t="s">
        <v>21</v>
      </c>
      <c r="H8" s="229"/>
      <c r="I8" s="694" t="s">
        <v>19</v>
      </c>
      <c r="J8" s="229"/>
      <c r="K8" s="489" t="s">
        <v>106</v>
      </c>
    </row>
    <row r="9" spans="1:37" s="19" customFormat="1" ht="30" x14ac:dyDescent="0.25">
      <c r="A9" s="7"/>
      <c r="B9" s="228"/>
      <c r="C9" s="231" t="s">
        <v>38</v>
      </c>
      <c r="D9" s="229"/>
      <c r="E9" s="231" t="s">
        <v>38</v>
      </c>
      <c r="F9" s="229"/>
      <c r="G9" s="231" t="s">
        <v>38</v>
      </c>
      <c r="H9" s="229"/>
      <c r="I9" s="232" t="s">
        <v>38</v>
      </c>
      <c r="J9" s="233"/>
      <c r="K9" s="234" t="s">
        <v>53</v>
      </c>
      <c r="L9" s="207"/>
      <c r="M9" s="207"/>
    </row>
    <row r="10" spans="1:37" s="19" customFormat="1" ht="26.45" customHeight="1" x14ac:dyDescent="0.3">
      <c r="A10" s="165" t="s">
        <v>282</v>
      </c>
      <c r="B10" s="165"/>
      <c r="C10" s="155">
        <f>50809052+6205376</f>
        <v>57014428</v>
      </c>
      <c r="D10" s="151"/>
      <c r="E10" s="151">
        <f>340690242934+1717727230</f>
        <v>342407970164</v>
      </c>
      <c r="F10" s="437"/>
      <c r="G10" s="137">
        <f>-(340733050000+1720344000)</f>
        <v>-342453394000</v>
      </c>
      <c r="H10" s="437"/>
      <c r="I10" s="155">
        <f t="shared" ref="I10:I15" si="0">(C10+E10)+G10</f>
        <v>11590592</v>
      </c>
      <c r="J10" s="165"/>
      <c r="K10" s="336">
        <f>C10/'سرمایه گذاری ها'!$G$15</f>
        <v>1.3586186811458177E-6</v>
      </c>
      <c r="M10" s="163"/>
    </row>
    <row r="11" spans="1:37" s="19" customFormat="1" ht="26.45" customHeight="1" x14ac:dyDescent="0.3">
      <c r="A11" s="165" t="s">
        <v>270</v>
      </c>
      <c r="B11" s="165"/>
      <c r="C11" s="155">
        <v>756539382</v>
      </c>
      <c r="D11" s="438"/>
      <c r="E11" s="151">
        <v>8733096553865</v>
      </c>
      <c r="F11" s="437"/>
      <c r="G11" s="137">
        <v>-8733805993051</v>
      </c>
      <c r="H11" s="437"/>
      <c r="I11" s="155">
        <f t="shared" si="0"/>
        <v>47100196</v>
      </c>
      <c r="J11" s="138"/>
      <c r="K11" s="336">
        <f>C11/'سرمایه گذاری ها'!$G$15</f>
        <v>1.8027867216482675E-5</v>
      </c>
    </row>
    <row r="12" spans="1:37" s="19" customFormat="1" ht="26.45" customHeight="1" x14ac:dyDescent="0.3">
      <c r="A12" s="165" t="s">
        <v>274</v>
      </c>
      <c r="B12" s="165"/>
      <c r="C12" s="155">
        <v>7121674</v>
      </c>
      <c r="D12" s="438"/>
      <c r="E12" s="151">
        <v>0</v>
      </c>
      <c r="F12" s="437"/>
      <c r="G12" s="137">
        <v>-7540</v>
      </c>
      <c r="H12" s="437"/>
      <c r="I12" s="155">
        <f t="shared" si="0"/>
        <v>7114134</v>
      </c>
      <c r="J12" s="138"/>
      <c r="K12" s="336">
        <f>C12/'سرمایه گذاری ها'!$G$15</f>
        <v>1.6970510231954725E-7</v>
      </c>
    </row>
    <row r="13" spans="1:37" s="19" customFormat="1" ht="26.45" customHeight="1" x14ac:dyDescent="0.3">
      <c r="A13" s="165" t="s">
        <v>271</v>
      </c>
      <c r="B13" s="165"/>
      <c r="C13" s="155">
        <v>117918295</v>
      </c>
      <c r="D13" s="438"/>
      <c r="E13" s="151">
        <v>482937</v>
      </c>
      <c r="F13" s="437"/>
      <c r="G13" s="137">
        <v>0</v>
      </c>
      <c r="H13" s="437"/>
      <c r="I13" s="155">
        <f t="shared" si="0"/>
        <v>118401232</v>
      </c>
      <c r="J13" s="138"/>
      <c r="K13" s="336">
        <f>C13/'سرمایه گذاری ها'!$G$15</f>
        <v>2.8099202965934075E-6</v>
      </c>
    </row>
    <row r="14" spans="1:37" s="19" customFormat="1" ht="26.45" customHeight="1" x14ac:dyDescent="0.3">
      <c r="A14" s="165" t="s">
        <v>272</v>
      </c>
      <c r="B14" s="165"/>
      <c r="C14" s="155">
        <v>6216391</v>
      </c>
      <c r="D14" s="438"/>
      <c r="E14" s="151">
        <v>25442</v>
      </c>
      <c r="F14" s="437"/>
      <c r="G14" s="137">
        <v>-18000</v>
      </c>
      <c r="H14" s="437"/>
      <c r="I14" s="155">
        <f t="shared" si="0"/>
        <v>6223833</v>
      </c>
      <c r="J14" s="138"/>
      <c r="K14" s="336">
        <f>C14/'سرمایه گذاری ها'!$G$15</f>
        <v>1.4813276635708301E-7</v>
      </c>
    </row>
    <row r="15" spans="1:37" s="19" customFormat="1" ht="26.45" customHeight="1" x14ac:dyDescent="0.3">
      <c r="A15" s="165" t="s">
        <v>352</v>
      </c>
      <c r="B15" s="165"/>
      <c r="C15" s="155">
        <f>5726893+7239277943+1000000000000</f>
        <v>1007245004836</v>
      </c>
      <c r="D15" s="151"/>
      <c r="E15" s="151">
        <f>47167+43672397258</f>
        <v>43672444425</v>
      </c>
      <c r="F15" s="437"/>
      <c r="G15" s="137">
        <v>-26380950000</v>
      </c>
      <c r="H15" s="437"/>
      <c r="I15" s="155">
        <f t="shared" si="0"/>
        <v>1024536499261</v>
      </c>
      <c r="J15" s="138"/>
      <c r="K15" s="336">
        <f>C15/'سرمایه گذاری ها'!$G$15</f>
        <v>2.4002027698339781E-2</v>
      </c>
    </row>
    <row r="16" spans="1:37" s="19" customFormat="1" ht="26.45" customHeight="1" x14ac:dyDescent="0.3">
      <c r="A16" s="165" t="s">
        <v>273</v>
      </c>
      <c r="B16" s="165"/>
      <c r="C16" s="155">
        <f>2640577822148+1500000000000+500000000000+1000000000000</f>
        <v>5640577822148</v>
      </c>
      <c r="D16" s="151"/>
      <c r="E16" s="151">
        <v>9007764398949</v>
      </c>
      <c r="F16" s="437"/>
      <c r="G16" s="137">
        <f>-(7911920748593+1500000000000)</f>
        <v>-9411920748593</v>
      </c>
      <c r="H16" s="437"/>
      <c r="I16" s="155">
        <f>(C16+E16)+G16</f>
        <v>5236421472504</v>
      </c>
      <c r="J16" s="138"/>
      <c r="K16" s="336">
        <f>C16/'سرمایه گذاری ها'!$G$15</f>
        <v>0.13441149320356358</v>
      </c>
    </row>
    <row r="17" spans="1:26" s="19" customFormat="1" ht="26.45" customHeight="1" x14ac:dyDescent="0.3">
      <c r="A17" s="165" t="s">
        <v>283</v>
      </c>
      <c r="B17" s="165"/>
      <c r="C17" s="155">
        <f>490000+49572886</f>
        <v>50062886</v>
      </c>
      <c r="D17" s="151"/>
      <c r="E17" s="151">
        <v>0</v>
      </c>
      <c r="F17" s="437"/>
      <c r="G17" s="137">
        <v>-630000</v>
      </c>
      <c r="H17" s="437"/>
      <c r="I17" s="155">
        <f t="shared" ref="I17:I18" si="1">(C17+E17)+G17</f>
        <v>49432886</v>
      </c>
      <c r="J17" s="138"/>
      <c r="K17" s="336">
        <f>C17/'سرمایه گذاری ها'!$G$15</f>
        <v>1.192967719533614E-6</v>
      </c>
    </row>
    <row r="18" spans="1:26" s="19" customFormat="1" ht="26.45" customHeight="1" x14ac:dyDescent="0.3">
      <c r="A18" s="165" t="s">
        <v>313</v>
      </c>
      <c r="B18" s="165"/>
      <c r="C18" s="155">
        <v>841360</v>
      </c>
      <c r="D18" s="151"/>
      <c r="E18" s="151">
        <v>3444</v>
      </c>
      <c r="F18" s="437"/>
      <c r="G18" s="137">
        <v>0</v>
      </c>
      <c r="H18" s="437"/>
      <c r="I18" s="155">
        <f t="shared" si="1"/>
        <v>844804</v>
      </c>
      <c r="J18" s="138"/>
      <c r="K18" s="336">
        <f>C18/'سرمایه گذاری ها'!$G$15</f>
        <v>2.0049090268323751E-8</v>
      </c>
    </row>
    <row r="19" spans="1:26" s="19" customFormat="1" ht="29.25" customHeight="1" thickBot="1" x14ac:dyDescent="0.3">
      <c r="A19" s="138"/>
      <c r="B19" s="138"/>
      <c r="C19" s="439">
        <f>SUM(C10:C18)</f>
        <v>6648818541400</v>
      </c>
      <c r="D19" s="403"/>
      <c r="E19" s="440">
        <f>SUM(E10:E18)</f>
        <v>18126941879226</v>
      </c>
      <c r="F19" s="165"/>
      <c r="G19" s="487">
        <f>SUM(G10:G18)</f>
        <v>-18514561741184</v>
      </c>
      <c r="H19" s="165"/>
      <c r="I19" s="441">
        <f>SUM(I10:I18)+630000</f>
        <v>6261199309442</v>
      </c>
      <c r="J19" s="138"/>
      <c r="K19" s="391">
        <f>SUM(K10:K18)</f>
        <v>0.15843724816277607</v>
      </c>
      <c r="O19" s="308"/>
    </row>
    <row r="20" spans="1:26" ht="22.9" customHeight="1" thickTop="1" x14ac:dyDescent="0.25">
      <c r="C20" s="201"/>
      <c r="D20" s="11"/>
      <c r="E20" s="11"/>
      <c r="F20" s="11"/>
      <c r="G20" s="11"/>
      <c r="H20" s="11"/>
      <c r="R20" s="19"/>
    </row>
    <row r="21" spans="1:26" s="67" customFormat="1" ht="30.75" hidden="1" customHeight="1" thickTop="1" x14ac:dyDescent="0.55000000000000004">
      <c r="A21" s="686" t="s">
        <v>175</v>
      </c>
      <c r="B21" s="686"/>
      <c r="C21" s="686"/>
      <c r="D21" s="686"/>
      <c r="E21" s="686"/>
      <c r="F21" s="686"/>
      <c r="G21" s="686"/>
      <c r="H21" s="686"/>
      <c r="I21" s="686"/>
      <c r="J21" s="686"/>
      <c r="K21" s="686"/>
      <c r="L21" s="686"/>
      <c r="M21" s="686"/>
      <c r="N21" s="686"/>
      <c r="O21" s="686"/>
      <c r="P21" s="686"/>
      <c r="Q21" s="686"/>
      <c r="R21" s="686"/>
      <c r="S21" s="686"/>
      <c r="T21" s="686"/>
      <c r="U21" s="686"/>
    </row>
    <row r="22" spans="1:26" s="67" customFormat="1" ht="22.5" hidden="1" x14ac:dyDescent="0.55000000000000004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169"/>
      <c r="L22" s="75"/>
      <c r="M22" s="169"/>
      <c r="N22" s="75"/>
      <c r="O22" s="75"/>
      <c r="P22" s="75"/>
      <c r="Q22" s="75"/>
      <c r="R22" s="75"/>
      <c r="S22" s="75"/>
      <c r="T22" s="75"/>
      <c r="U22" s="75"/>
    </row>
    <row r="23" spans="1:26" s="75" customFormat="1" ht="24" hidden="1" customHeight="1" x14ac:dyDescent="0.25">
      <c r="A23" s="70"/>
      <c r="B23" s="70"/>
      <c r="C23" s="684" t="str">
        <f>C7</f>
        <v>1403/10/30</v>
      </c>
      <c r="D23" s="684"/>
      <c r="E23" s="684"/>
      <c r="F23" s="684"/>
      <c r="G23" s="684"/>
      <c r="H23" s="684"/>
      <c r="I23" s="684"/>
      <c r="J23" s="684"/>
      <c r="K23" s="684"/>
      <c r="L23" s="684"/>
      <c r="M23" s="684"/>
      <c r="N23" s="74"/>
      <c r="O23" s="684" t="str">
        <f>I7</f>
        <v>1404/11/30</v>
      </c>
      <c r="P23" s="684"/>
      <c r="Q23" s="684"/>
      <c r="R23" s="684"/>
      <c r="S23" s="684"/>
      <c r="T23" s="684"/>
      <c r="U23" s="684"/>
    </row>
    <row r="24" spans="1:26" s="82" customFormat="1" ht="192" hidden="1" x14ac:dyDescent="0.25">
      <c r="A24" s="687" t="s">
        <v>147</v>
      </c>
      <c r="B24" s="76"/>
      <c r="C24" s="689" t="s">
        <v>148</v>
      </c>
      <c r="D24" s="77"/>
      <c r="E24" s="689" t="s">
        <v>150</v>
      </c>
      <c r="F24" s="77"/>
      <c r="G24" s="689" t="s">
        <v>32</v>
      </c>
      <c r="H24" s="76"/>
      <c r="I24" s="680" t="s">
        <v>2</v>
      </c>
      <c r="J24" s="685"/>
      <c r="K24" s="691" t="s">
        <v>3</v>
      </c>
      <c r="L24" s="685"/>
      <c r="M24" s="80" t="s">
        <v>151</v>
      </c>
      <c r="N24" s="81"/>
      <c r="O24" s="680" t="s">
        <v>2</v>
      </c>
      <c r="P24" s="685"/>
      <c r="Q24" s="685" t="s">
        <v>3</v>
      </c>
      <c r="R24" s="685"/>
      <c r="S24" s="683" t="s">
        <v>4</v>
      </c>
      <c r="T24" s="78"/>
      <c r="U24" s="70" t="s">
        <v>154</v>
      </c>
    </row>
    <row r="25" spans="1:26" s="82" customFormat="1" ht="55.5" hidden="1" customHeight="1" x14ac:dyDescent="0.25">
      <c r="A25" s="688"/>
      <c r="B25" s="76"/>
      <c r="C25" s="690"/>
      <c r="D25" s="77"/>
      <c r="E25" s="690"/>
      <c r="F25" s="77"/>
      <c r="G25" s="690"/>
      <c r="H25" s="76"/>
      <c r="I25" s="681"/>
      <c r="J25" s="685"/>
      <c r="K25" s="692"/>
      <c r="L25" s="685"/>
      <c r="M25" s="84" t="s">
        <v>155</v>
      </c>
      <c r="N25" s="81"/>
      <c r="O25" s="681"/>
      <c r="P25" s="685"/>
      <c r="Q25" s="684"/>
      <c r="R25" s="685"/>
      <c r="S25" s="684"/>
      <c r="T25" s="78"/>
      <c r="U25" s="71" t="s">
        <v>156</v>
      </c>
    </row>
    <row r="26" spans="1:26" s="67" customFormat="1" ht="21.75" hidden="1" customHeight="1" x14ac:dyDescent="0.55000000000000004">
      <c r="A26" s="70"/>
      <c r="B26" s="76"/>
      <c r="C26" s="77"/>
      <c r="D26" s="77"/>
      <c r="E26" s="77"/>
      <c r="F26" s="77"/>
      <c r="G26" s="77"/>
      <c r="H26" s="85"/>
      <c r="I26" s="78"/>
      <c r="J26" s="70"/>
      <c r="K26" s="79" t="s">
        <v>68</v>
      </c>
      <c r="L26" s="70"/>
      <c r="M26" s="79" t="s">
        <v>68</v>
      </c>
      <c r="N26" s="170"/>
      <c r="O26" s="78"/>
      <c r="P26" s="70"/>
      <c r="Q26" s="70" t="s">
        <v>68</v>
      </c>
      <c r="R26" s="70"/>
      <c r="S26" s="70" t="s">
        <v>68</v>
      </c>
      <c r="T26" s="78"/>
      <c r="U26" s="89"/>
    </row>
    <row r="27" spans="1:26" s="67" customFormat="1" ht="32.25" hidden="1" customHeight="1" x14ac:dyDescent="0.55000000000000004">
      <c r="A27" s="138" t="s">
        <v>171</v>
      </c>
      <c r="B27" s="106"/>
      <c r="C27" s="171" t="s">
        <v>170</v>
      </c>
      <c r="D27" s="171"/>
      <c r="E27" s="172">
        <v>0.1</v>
      </c>
      <c r="F27" s="171"/>
      <c r="G27" s="171" t="s">
        <v>157</v>
      </c>
      <c r="H27" s="106"/>
      <c r="I27" s="173">
        <v>0</v>
      </c>
      <c r="J27" s="173"/>
      <c r="K27" s="173">
        <v>0</v>
      </c>
      <c r="L27" s="174"/>
      <c r="M27" s="174">
        <v>0</v>
      </c>
      <c r="N27" s="175"/>
      <c r="O27" s="173">
        <v>0</v>
      </c>
      <c r="P27" s="173"/>
      <c r="Q27" s="173">
        <v>0</v>
      </c>
      <c r="R27" s="173"/>
      <c r="S27" s="173">
        <v>0</v>
      </c>
      <c r="T27" s="139"/>
      <c r="U27" s="176">
        <v>0</v>
      </c>
      <c r="V27" s="91"/>
      <c r="W27" s="91"/>
      <c r="X27" s="91"/>
      <c r="Y27" s="91"/>
      <c r="Z27" s="91"/>
    </row>
    <row r="28" spans="1:26" s="75" customFormat="1" ht="31.5" hidden="1" customHeight="1" x14ac:dyDescent="0.25">
      <c r="A28" s="106"/>
      <c r="B28" s="106"/>
      <c r="C28" s="115"/>
      <c r="D28" s="106"/>
      <c r="E28" s="106"/>
      <c r="F28" s="106"/>
      <c r="G28" s="106"/>
      <c r="H28" s="106"/>
      <c r="I28" s="177"/>
      <c r="J28" s="116">
        <f>SUM(J27:J27)</f>
        <v>0</v>
      </c>
      <c r="K28" s="121">
        <f>SUM(K27:K27)</f>
        <v>0</v>
      </c>
      <c r="L28" s="116">
        <f>SUM(L27:L27)</f>
        <v>0</v>
      </c>
      <c r="M28" s="117">
        <f>SUM(M27:M27)</f>
        <v>0</v>
      </c>
      <c r="N28" s="116">
        <f>SUM(N27:N27)</f>
        <v>0</v>
      </c>
      <c r="O28" s="116"/>
      <c r="P28" s="116">
        <f>SUM(P27:P27)</f>
        <v>0</v>
      </c>
      <c r="Q28" s="117">
        <f>SUM(Q27:Q27)</f>
        <v>0</v>
      </c>
      <c r="R28" s="116">
        <f>SUM(R27:R27)</f>
        <v>0</v>
      </c>
      <c r="S28" s="117">
        <f>SUM(S27:S27)</f>
        <v>0</v>
      </c>
      <c r="T28" s="92" t="e">
        <f>SUM(#REF!)</f>
        <v>#REF!</v>
      </c>
      <c r="U28" s="140">
        <f>SUM(U27)</f>
        <v>0</v>
      </c>
    </row>
    <row r="29" spans="1:26" s="67" customFormat="1" ht="33.75" hidden="1" customHeight="1" x14ac:dyDescent="0.55000000000000004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178"/>
      <c r="L29" s="75"/>
      <c r="M29" s="178"/>
      <c r="N29" s="75"/>
      <c r="O29" s="75"/>
      <c r="P29" s="75"/>
      <c r="Q29" s="75"/>
      <c r="R29" s="75"/>
      <c r="S29" s="75"/>
      <c r="T29" s="75"/>
      <c r="U29" s="75"/>
    </row>
    <row r="30" spans="1:26" x14ac:dyDescent="0.25">
      <c r="I30" s="317"/>
      <c r="N30" s="49"/>
    </row>
    <row r="31" spans="1:26" x14ac:dyDescent="0.25">
      <c r="A31" s="526"/>
      <c r="B31" s="526"/>
      <c r="C31" s="526"/>
      <c r="D31" s="526"/>
      <c r="E31" s="526"/>
      <c r="F31" s="526"/>
      <c r="G31" s="526"/>
      <c r="H31" s="526"/>
      <c r="I31" s="537"/>
      <c r="N31" s="49"/>
    </row>
    <row r="32" spans="1:26" x14ac:dyDescent="0.25">
      <c r="A32" s="526"/>
      <c r="B32" s="526"/>
      <c r="C32" s="526"/>
      <c r="D32" s="526"/>
      <c r="E32" s="526"/>
      <c r="F32" s="526"/>
      <c r="G32" s="526"/>
      <c r="H32" s="526"/>
      <c r="I32" s="526"/>
      <c r="K32" s="390"/>
      <c r="N32" s="49"/>
    </row>
    <row r="33" spans="1:14" x14ac:dyDescent="0.25">
      <c r="A33" s="526"/>
      <c r="B33" s="526"/>
      <c r="C33" s="526"/>
      <c r="D33" s="526"/>
      <c r="E33" s="526"/>
      <c r="F33" s="526"/>
      <c r="G33" s="526"/>
      <c r="H33" s="526"/>
      <c r="I33" s="526"/>
      <c r="K33" s="264"/>
      <c r="N33" s="49"/>
    </row>
    <row r="34" spans="1:14" x14ac:dyDescent="0.25">
      <c r="A34" s="526"/>
      <c r="B34" s="526"/>
      <c r="C34" s="526"/>
      <c r="D34" s="526"/>
      <c r="E34" s="526"/>
      <c r="F34" s="526"/>
      <c r="G34" s="526"/>
      <c r="H34" s="526"/>
      <c r="I34" s="526"/>
      <c r="N34" s="49"/>
    </row>
    <row r="35" spans="1:14" x14ac:dyDescent="0.25">
      <c r="A35" s="526"/>
      <c r="B35" s="526"/>
      <c r="C35" s="526"/>
      <c r="D35" s="526"/>
      <c r="E35" s="526"/>
      <c r="F35" s="526"/>
      <c r="G35" s="526"/>
      <c r="H35" s="526"/>
      <c r="I35" s="526"/>
      <c r="N35" s="49"/>
    </row>
    <row r="36" spans="1:14" x14ac:dyDescent="0.25">
      <c r="A36" s="526"/>
      <c r="B36" s="526"/>
      <c r="C36" s="526"/>
      <c r="D36" s="526"/>
      <c r="E36" s="526"/>
      <c r="F36" s="526"/>
      <c r="G36" s="526"/>
      <c r="H36" s="526"/>
      <c r="I36" s="526"/>
      <c r="N36" s="49"/>
    </row>
    <row r="37" spans="1:14" x14ac:dyDescent="0.25">
      <c r="N37" s="49"/>
    </row>
    <row r="38" spans="1:14" x14ac:dyDescent="0.25">
      <c r="N38" s="49"/>
    </row>
    <row r="39" spans="1:14" x14ac:dyDescent="0.25">
      <c r="N39" s="49"/>
    </row>
    <row r="40" spans="1:14" x14ac:dyDescent="0.25">
      <c r="N40" s="49"/>
    </row>
    <row r="41" spans="1:14" x14ac:dyDescent="0.25">
      <c r="N41" s="49"/>
    </row>
    <row r="42" spans="1:14" x14ac:dyDescent="0.25">
      <c r="N42" s="49"/>
    </row>
    <row r="43" spans="1:14" x14ac:dyDescent="0.25">
      <c r="N43" s="49"/>
    </row>
    <row r="44" spans="1:14" x14ac:dyDescent="0.25">
      <c r="N44" s="49"/>
    </row>
    <row r="45" spans="1:14" x14ac:dyDescent="0.25">
      <c r="N45" s="49"/>
    </row>
    <row r="46" spans="1:14" x14ac:dyDescent="0.25">
      <c r="N46" s="49"/>
    </row>
    <row r="47" spans="1:14" x14ac:dyDescent="0.25">
      <c r="N47" s="49"/>
    </row>
    <row r="48" spans="1:14" x14ac:dyDescent="0.25">
      <c r="N48" s="49"/>
    </row>
    <row r="49" spans="14:14" x14ac:dyDescent="0.25">
      <c r="N49" s="49"/>
    </row>
    <row r="50" spans="14:14" x14ac:dyDescent="0.25">
      <c r="N50" s="49"/>
    </row>
    <row r="51" spans="14:14" x14ac:dyDescent="0.25">
      <c r="N51" s="49"/>
    </row>
  </sheetData>
  <mergeCells count="27">
    <mergeCell ref="K24:K25"/>
    <mergeCell ref="A3:M3"/>
    <mergeCell ref="A5:M5"/>
    <mergeCell ref="I8"/>
    <mergeCell ref="I7:K7"/>
    <mergeCell ref="C8"/>
    <mergeCell ref="C7"/>
    <mergeCell ref="E8"/>
    <mergeCell ref="G8"/>
    <mergeCell ref="E7:G7"/>
    <mergeCell ref="L24:L25"/>
    <mergeCell ref="O24:O25"/>
    <mergeCell ref="A1:K1"/>
    <mergeCell ref="A2:K2"/>
    <mergeCell ref="S24:S25"/>
    <mergeCell ref="P24:P25"/>
    <mergeCell ref="Q24:Q25"/>
    <mergeCell ref="R24:R25"/>
    <mergeCell ref="A21:U21"/>
    <mergeCell ref="A24:A25"/>
    <mergeCell ref="C24:C25"/>
    <mergeCell ref="E24:E25"/>
    <mergeCell ref="G24:G25"/>
    <mergeCell ref="C23:M23"/>
    <mergeCell ref="O23:U23"/>
    <mergeCell ref="I24:I25"/>
    <mergeCell ref="J24:J25"/>
  </mergeCells>
  <phoneticPr fontId="43" type="noConversion"/>
  <printOptions horizontalCentered="1"/>
  <pageMargins left="0.196850393700787" right="0.196850393700787" top="0.31496062992126" bottom="0.35433070866141703" header="0.31496062992126" footer="0.31496062992126"/>
  <pageSetup paperSize="9" scale="86" firstPageNumber="5" fitToHeight="0" orientation="landscape" r:id="rId1"/>
  <headerFooter>
    <oddFooter>&amp;C&amp;"B Nazanin,Regular"7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8BE87-927B-4A2D-B857-6A9CF15F9306}">
  <dimension ref="A1:AJ33"/>
  <sheetViews>
    <sheetView rightToLeft="1" view="pageBreakPreview" zoomScale="70" zoomScaleNormal="100" zoomScaleSheetLayoutView="70" workbookViewId="0">
      <selection activeCell="J21" sqref="J21"/>
    </sheetView>
  </sheetViews>
  <sheetFormatPr defaultColWidth="9.140625" defaultRowHeight="22.5" x14ac:dyDescent="0.55000000000000004"/>
  <cols>
    <col min="1" max="1" width="40.7109375" style="67" customWidth="1"/>
    <col min="2" max="2" width="1.5703125" style="67" customWidth="1"/>
    <col min="3" max="3" width="14.28515625" style="67" bestFit="1" customWidth="1"/>
    <col min="4" max="4" width="1.5703125" style="67" customWidth="1"/>
    <col min="5" max="5" width="12.42578125" style="67" bestFit="1" customWidth="1"/>
    <col min="6" max="6" width="1.5703125" style="67" customWidth="1"/>
    <col min="7" max="7" width="9" style="67" bestFit="1" customWidth="1"/>
    <col min="8" max="8" width="1.5703125" style="67" customWidth="1"/>
    <col min="9" max="9" width="15.7109375" style="67" customWidth="1"/>
    <col min="10" max="10" width="1.5703125" style="67" customWidth="1"/>
    <col min="11" max="11" width="9.85546875" style="67" customWidth="1"/>
    <col min="12" max="12" width="1.5703125" style="67" customWidth="1"/>
    <col min="13" max="13" width="13.28515625" style="93" customWidth="1"/>
    <col min="14" max="14" width="1.5703125" style="67" customWidth="1"/>
    <col min="15" max="15" width="24.5703125" style="93" bestFit="1" customWidth="1"/>
    <col min="16" max="16" width="1.5703125" style="67" customWidth="1"/>
    <col min="17" max="17" width="12.140625" style="67" bestFit="1" customWidth="1"/>
    <col min="18" max="18" width="1.5703125" style="67" customWidth="1"/>
    <col min="19" max="19" width="22.5703125" style="67" bestFit="1" customWidth="1"/>
    <col min="20" max="20" width="1.5703125" style="67" customWidth="1"/>
    <col min="21" max="21" width="11.5703125" style="67" bestFit="1" customWidth="1"/>
    <col min="22" max="22" width="1.5703125" style="67" customWidth="1"/>
    <col min="23" max="23" width="22.5703125" style="67" bestFit="1" customWidth="1"/>
    <col min="24" max="24" width="1.5703125" style="67" customWidth="1"/>
    <col min="25" max="25" width="10.5703125" style="67" customWidth="1"/>
    <col min="26" max="26" width="1.5703125" style="67" customWidth="1"/>
    <col min="27" max="27" width="13.85546875" style="67" customWidth="1"/>
    <col min="28" max="28" width="1.5703125" style="67" customWidth="1"/>
    <col min="29" max="29" width="14.85546875" style="67" customWidth="1"/>
    <col min="30" max="30" width="1.5703125" style="67" customWidth="1"/>
    <col min="31" max="31" width="10.140625" style="67" bestFit="1" customWidth="1"/>
    <col min="32" max="32" width="15" style="67" bestFit="1" customWidth="1"/>
    <col min="33" max="33" width="9" style="67" bestFit="1" customWidth="1"/>
    <col min="34" max="16384" width="9.140625" style="67"/>
  </cols>
  <sheetData>
    <row r="1" spans="1:36" ht="26.25" x14ac:dyDescent="0.65">
      <c r="A1" s="698" t="s">
        <v>57</v>
      </c>
      <c r="B1" s="698"/>
      <c r="C1" s="698"/>
      <c r="D1" s="698"/>
      <c r="E1" s="698"/>
      <c r="F1" s="698"/>
      <c r="G1" s="698"/>
      <c r="H1" s="698"/>
      <c r="I1" s="698"/>
      <c r="J1" s="698"/>
      <c r="K1" s="698"/>
      <c r="L1" s="698"/>
      <c r="M1" s="698"/>
      <c r="N1" s="698"/>
      <c r="O1" s="698"/>
      <c r="P1" s="698"/>
      <c r="Q1" s="698"/>
      <c r="R1" s="698"/>
      <c r="S1" s="698"/>
      <c r="T1" s="698"/>
      <c r="U1" s="698"/>
      <c r="V1" s="698"/>
      <c r="W1" s="698"/>
      <c r="X1" s="698"/>
      <c r="Y1" s="698"/>
      <c r="Z1" s="698"/>
      <c r="AA1" s="698"/>
      <c r="AB1" s="698"/>
      <c r="AC1" s="698"/>
      <c r="AD1" s="698"/>
      <c r="AE1" s="698"/>
    </row>
    <row r="2" spans="1:36" ht="26.25" x14ac:dyDescent="0.65">
      <c r="A2" s="698" t="s">
        <v>35</v>
      </c>
      <c r="B2" s="698"/>
      <c r="C2" s="698"/>
      <c r="D2" s="698"/>
      <c r="E2" s="698"/>
      <c r="F2" s="698"/>
      <c r="G2" s="698"/>
      <c r="H2" s="698"/>
      <c r="I2" s="698"/>
      <c r="J2" s="698"/>
      <c r="K2" s="698"/>
      <c r="L2" s="698"/>
      <c r="M2" s="698"/>
      <c r="N2" s="698"/>
      <c r="O2" s="698"/>
      <c r="P2" s="698"/>
      <c r="Q2" s="698"/>
      <c r="R2" s="698"/>
      <c r="S2" s="698"/>
      <c r="T2" s="698"/>
      <c r="U2" s="698"/>
      <c r="V2" s="698"/>
      <c r="W2" s="698"/>
      <c r="X2" s="698"/>
      <c r="Y2" s="698"/>
      <c r="Z2" s="698"/>
      <c r="AA2" s="698"/>
      <c r="AB2" s="698"/>
      <c r="AC2" s="698"/>
      <c r="AD2" s="698"/>
      <c r="AE2" s="698"/>
    </row>
    <row r="3" spans="1:36" ht="26.25" x14ac:dyDescent="0.65">
      <c r="A3" s="698" t="e">
        <f>#REF!</f>
        <v>#REF!</v>
      </c>
      <c r="B3" s="698"/>
      <c r="C3" s="698"/>
      <c r="D3" s="698"/>
      <c r="E3" s="698"/>
      <c r="F3" s="698"/>
      <c r="G3" s="698"/>
      <c r="H3" s="698"/>
      <c r="I3" s="698"/>
      <c r="J3" s="698"/>
      <c r="K3" s="698"/>
      <c r="L3" s="698"/>
      <c r="M3" s="698"/>
      <c r="N3" s="698"/>
      <c r="O3" s="698"/>
      <c r="P3" s="698"/>
      <c r="Q3" s="698"/>
      <c r="R3" s="698"/>
      <c r="S3" s="698"/>
      <c r="T3" s="698"/>
      <c r="U3" s="698"/>
      <c r="V3" s="698"/>
      <c r="W3" s="698"/>
      <c r="X3" s="698"/>
      <c r="Y3" s="698"/>
      <c r="Z3" s="698"/>
      <c r="AA3" s="698"/>
      <c r="AB3" s="698"/>
      <c r="AC3" s="698"/>
      <c r="AD3" s="698"/>
      <c r="AE3" s="698"/>
    </row>
    <row r="4" spans="1:36" ht="30.75" customHeight="1" x14ac:dyDescent="0.55000000000000004">
      <c r="A4" s="686" t="s">
        <v>189</v>
      </c>
      <c r="B4" s="686"/>
      <c r="C4" s="686"/>
      <c r="D4" s="686"/>
      <c r="E4" s="686"/>
      <c r="F4" s="686"/>
      <c r="G4" s="686"/>
      <c r="H4" s="686"/>
      <c r="I4" s="686"/>
      <c r="J4" s="686"/>
      <c r="K4" s="686"/>
      <c r="L4" s="686"/>
      <c r="M4" s="686"/>
      <c r="N4" s="686"/>
      <c r="O4" s="686"/>
      <c r="P4" s="686"/>
      <c r="Q4" s="686"/>
      <c r="R4" s="686"/>
      <c r="S4" s="686"/>
      <c r="T4" s="686"/>
      <c r="U4" s="686"/>
      <c r="V4" s="68"/>
      <c r="W4" s="68"/>
      <c r="X4" s="68"/>
      <c r="Y4" s="68"/>
      <c r="Z4" s="68"/>
      <c r="AA4" s="68"/>
      <c r="AB4" s="68"/>
      <c r="AC4" s="68"/>
      <c r="AD4" s="68"/>
      <c r="AE4" s="68"/>
    </row>
    <row r="5" spans="1:36" x14ac:dyDescent="0.55000000000000004">
      <c r="M5" s="69"/>
      <c r="O5" s="69"/>
    </row>
    <row r="6" spans="1:36" s="75" customFormat="1" ht="24" customHeight="1" thickBot="1" x14ac:dyDescent="0.3">
      <c r="A6" s="70"/>
      <c r="B6" s="70"/>
      <c r="C6" s="684" t="str">
        <f>سهام!C7</f>
        <v>1403/10/30</v>
      </c>
      <c r="D6" s="684"/>
      <c r="E6" s="684"/>
      <c r="F6" s="684"/>
      <c r="G6" s="684"/>
      <c r="H6" s="684"/>
      <c r="I6" s="684"/>
      <c r="J6" s="684"/>
      <c r="K6" s="684"/>
      <c r="L6" s="684"/>
      <c r="M6" s="684"/>
      <c r="N6" s="684"/>
      <c r="O6" s="684"/>
      <c r="P6" s="72"/>
      <c r="Q6" s="699" t="s">
        <v>1</v>
      </c>
      <c r="R6" s="699"/>
      <c r="S6" s="699"/>
      <c r="T6" s="699"/>
      <c r="U6" s="699"/>
      <c r="V6" s="699"/>
      <c r="W6" s="699"/>
      <c r="X6" s="74"/>
      <c r="Y6" s="684" t="str">
        <f>سهام!Q7</f>
        <v>1404/11/30</v>
      </c>
      <c r="Z6" s="684"/>
      <c r="AA6" s="684"/>
      <c r="AB6" s="684"/>
      <c r="AC6" s="684"/>
      <c r="AD6" s="684"/>
      <c r="AE6" s="684"/>
    </row>
    <row r="7" spans="1:36" s="82" customFormat="1" ht="48" x14ac:dyDescent="0.25">
      <c r="A7" s="687" t="s">
        <v>147</v>
      </c>
      <c r="B7" s="76"/>
      <c r="C7" s="689" t="s">
        <v>148</v>
      </c>
      <c r="D7" s="76"/>
      <c r="E7" s="689" t="s">
        <v>149</v>
      </c>
      <c r="F7" s="77"/>
      <c r="G7" s="689" t="s">
        <v>150</v>
      </c>
      <c r="H7" s="77"/>
      <c r="I7" s="689" t="s">
        <v>32</v>
      </c>
      <c r="J7" s="76"/>
      <c r="K7" s="680" t="s">
        <v>2</v>
      </c>
      <c r="L7" s="685"/>
      <c r="M7" s="691" t="s">
        <v>3</v>
      </c>
      <c r="N7" s="685"/>
      <c r="O7" s="80" t="s">
        <v>151</v>
      </c>
      <c r="P7" s="70"/>
      <c r="Q7" s="700" t="s">
        <v>152</v>
      </c>
      <c r="R7" s="700"/>
      <c r="S7" s="700"/>
      <c r="T7" s="81"/>
      <c r="U7" s="700" t="s">
        <v>153</v>
      </c>
      <c r="V7" s="700"/>
      <c r="W7" s="700"/>
      <c r="X7" s="81"/>
      <c r="Y7" s="680" t="s">
        <v>2</v>
      </c>
      <c r="Z7" s="685"/>
      <c r="AA7" s="685" t="s">
        <v>3</v>
      </c>
      <c r="AB7" s="685"/>
      <c r="AC7" s="683" t="s">
        <v>4</v>
      </c>
      <c r="AD7" s="78"/>
      <c r="AE7" s="70" t="s">
        <v>154</v>
      </c>
    </row>
    <row r="8" spans="1:36" s="82" customFormat="1" ht="55.5" customHeight="1" thickBot="1" x14ac:dyDescent="0.3">
      <c r="A8" s="688"/>
      <c r="B8" s="76"/>
      <c r="C8" s="690"/>
      <c r="D8" s="76"/>
      <c r="E8" s="690"/>
      <c r="F8" s="77"/>
      <c r="G8" s="690"/>
      <c r="H8" s="77"/>
      <c r="I8" s="690"/>
      <c r="J8" s="76"/>
      <c r="K8" s="681"/>
      <c r="L8" s="685"/>
      <c r="M8" s="692"/>
      <c r="N8" s="685"/>
      <c r="O8" s="84" t="s">
        <v>155</v>
      </c>
      <c r="P8" s="70"/>
      <c r="Q8" s="73" t="s">
        <v>2</v>
      </c>
      <c r="R8" s="81"/>
      <c r="S8" s="83" t="s">
        <v>3</v>
      </c>
      <c r="T8" s="81"/>
      <c r="U8" s="73" t="s">
        <v>2</v>
      </c>
      <c r="V8" s="81"/>
      <c r="W8" s="73" t="s">
        <v>9</v>
      </c>
      <c r="X8" s="81"/>
      <c r="Y8" s="681"/>
      <c r="Z8" s="685"/>
      <c r="AA8" s="684"/>
      <c r="AB8" s="685"/>
      <c r="AC8" s="684"/>
      <c r="AD8" s="78"/>
      <c r="AE8" s="71" t="s">
        <v>156</v>
      </c>
    </row>
    <row r="9" spans="1:36" ht="21.75" customHeight="1" x14ac:dyDescent="0.6">
      <c r="A9" s="70"/>
      <c r="B9" s="76"/>
      <c r="C9" s="77"/>
      <c r="D9" s="85"/>
      <c r="E9" s="77"/>
      <c r="F9" s="86"/>
      <c r="G9" s="77"/>
      <c r="H9" s="86"/>
      <c r="I9" s="77"/>
      <c r="J9" s="85"/>
      <c r="K9" s="78"/>
      <c r="L9" s="70"/>
      <c r="M9" s="79" t="s">
        <v>68</v>
      </c>
      <c r="N9" s="70"/>
      <c r="O9" s="79" t="s">
        <v>68</v>
      </c>
      <c r="P9" s="87"/>
      <c r="Q9" s="81"/>
      <c r="R9" s="81"/>
      <c r="S9" s="81" t="s">
        <v>68</v>
      </c>
      <c r="T9" s="88"/>
      <c r="U9" s="81"/>
      <c r="V9" s="81"/>
      <c r="W9" s="81" t="s">
        <v>68</v>
      </c>
      <c r="X9" s="88"/>
      <c r="Y9" s="78"/>
      <c r="Z9" s="70"/>
      <c r="AA9" s="70" t="s">
        <v>68</v>
      </c>
      <c r="AB9" s="70"/>
      <c r="AC9" s="70" t="s">
        <v>68</v>
      </c>
      <c r="AD9" s="78"/>
      <c r="AE9" s="89"/>
    </row>
    <row r="10" spans="1:36" ht="45.75" customHeight="1" x14ac:dyDescent="0.55000000000000004">
      <c r="A10" s="105" t="s">
        <v>185</v>
      </c>
      <c r="B10" s="106"/>
      <c r="C10" s="107" t="s">
        <v>187</v>
      </c>
      <c r="D10" s="108"/>
      <c r="E10" s="109">
        <v>0.18</v>
      </c>
      <c r="F10" s="107"/>
      <c r="G10" s="109">
        <v>0.1</v>
      </c>
      <c r="H10" s="107"/>
      <c r="I10" s="107" t="s">
        <v>157</v>
      </c>
      <c r="J10" s="110"/>
      <c r="K10" s="111">
        <v>0</v>
      </c>
      <c r="L10" s="112"/>
      <c r="M10" s="111">
        <v>0</v>
      </c>
      <c r="N10" s="111"/>
      <c r="O10" s="111">
        <v>0</v>
      </c>
      <c r="P10" s="90"/>
      <c r="Q10" s="112">
        <v>14400</v>
      </c>
      <c r="R10" s="112"/>
      <c r="S10" s="112">
        <v>14400000000</v>
      </c>
      <c r="T10" s="112"/>
      <c r="U10" s="112">
        <v>-14400</v>
      </c>
      <c r="V10" s="112"/>
      <c r="W10" s="112">
        <v>-14400000000</v>
      </c>
      <c r="X10" s="113"/>
      <c r="Y10" s="111">
        <v>0</v>
      </c>
      <c r="Z10" s="112"/>
      <c r="AA10" s="111">
        <v>0</v>
      </c>
      <c r="AB10" s="112"/>
      <c r="AC10" s="111">
        <v>0</v>
      </c>
      <c r="AD10" s="114"/>
      <c r="AE10" s="132">
        <v>0</v>
      </c>
      <c r="AF10" s="91"/>
      <c r="AG10" s="91"/>
      <c r="AH10" s="91"/>
      <c r="AI10" s="91"/>
      <c r="AJ10" s="91"/>
    </row>
    <row r="11" spans="1:36" ht="42" customHeight="1" x14ac:dyDescent="0.55000000000000004">
      <c r="A11" s="105" t="s">
        <v>186</v>
      </c>
      <c r="B11" s="106"/>
      <c r="C11" s="107" t="s">
        <v>188</v>
      </c>
      <c r="D11" s="108"/>
      <c r="E11" s="109">
        <v>0.18</v>
      </c>
      <c r="F11" s="107"/>
      <c r="G11" s="109">
        <v>0.1</v>
      </c>
      <c r="H11" s="107"/>
      <c r="I11" s="107" t="s">
        <v>157</v>
      </c>
      <c r="J11" s="110"/>
      <c r="K11" s="111">
        <v>0</v>
      </c>
      <c r="L11" s="112"/>
      <c r="M11" s="111">
        <v>0</v>
      </c>
      <c r="N11" s="111"/>
      <c r="O11" s="111">
        <v>0</v>
      </c>
      <c r="P11" s="90"/>
      <c r="Q11" s="112">
        <v>29949</v>
      </c>
      <c r="R11" s="112"/>
      <c r="S11" s="112">
        <v>29949000000</v>
      </c>
      <c r="T11" s="112"/>
      <c r="U11" s="112">
        <v>-29949</v>
      </c>
      <c r="V11" s="112"/>
      <c r="W11" s="112">
        <v>-29949000000</v>
      </c>
      <c r="X11" s="113"/>
      <c r="Y11" s="111">
        <v>0</v>
      </c>
      <c r="Z11" s="112"/>
      <c r="AA11" s="111">
        <v>0</v>
      </c>
      <c r="AB11" s="112"/>
      <c r="AC11" s="111">
        <v>0</v>
      </c>
      <c r="AD11" s="114"/>
      <c r="AE11" s="132">
        <v>0</v>
      </c>
      <c r="AF11" s="91"/>
      <c r="AG11" s="91"/>
      <c r="AH11" s="91"/>
      <c r="AI11" s="91"/>
      <c r="AJ11" s="91"/>
    </row>
    <row r="12" spans="1:36" s="75" customFormat="1" ht="39" customHeight="1" thickBot="1" x14ac:dyDescent="0.3">
      <c r="A12" s="106"/>
      <c r="B12" s="106"/>
      <c r="C12" s="115"/>
      <c r="D12" s="106"/>
      <c r="E12" s="106"/>
      <c r="F12" s="106"/>
      <c r="G12" s="106"/>
      <c r="H12" s="106"/>
      <c r="I12" s="106"/>
      <c r="J12" s="106"/>
      <c r="K12" s="129"/>
      <c r="L12" s="116">
        <f>SUM(L11:L11)</f>
        <v>0</v>
      </c>
      <c r="M12" s="117">
        <f>SUM(M10:M11)</f>
        <v>0</v>
      </c>
      <c r="N12" s="116">
        <f>SUM(N11:N11)</f>
        <v>0</v>
      </c>
      <c r="O12" s="117">
        <f>SUM(O10:O11)</f>
        <v>0</v>
      </c>
      <c r="P12" s="116">
        <f>SUM(P11:P11)</f>
        <v>0</v>
      </c>
      <c r="Q12" s="116"/>
      <c r="R12" s="116"/>
      <c r="S12" s="121">
        <f>SUM(S10:S11)</f>
        <v>44349000000</v>
      </c>
      <c r="T12" s="116"/>
      <c r="U12" s="116"/>
      <c r="V12" s="116"/>
      <c r="W12" s="118">
        <f>SUM(W10:W11)</f>
        <v>-44349000000</v>
      </c>
      <c r="X12" s="116">
        <f>SUM(X11:X11)</f>
        <v>0</v>
      </c>
      <c r="Y12" s="116"/>
      <c r="Z12" s="116">
        <f>SUM(Z11:Z11)</f>
        <v>0</v>
      </c>
      <c r="AA12" s="117">
        <f>SUM(AA10:AA11)</f>
        <v>0</v>
      </c>
      <c r="AB12" s="116">
        <f>SUM(AB11:AB11)</f>
        <v>0</v>
      </c>
      <c r="AC12" s="117">
        <f>SUM(AC10:AC11)</f>
        <v>0</v>
      </c>
      <c r="AD12" s="92" t="e">
        <f>SUM(#REF!)</f>
        <v>#REF!</v>
      </c>
      <c r="AE12" s="133">
        <f>SUM(AE10:AE11)</f>
        <v>0</v>
      </c>
    </row>
    <row r="13" spans="1:36" ht="33" customHeight="1" thickTop="1" x14ac:dyDescent="0.55000000000000004"/>
    <row r="14" spans="1:36" x14ac:dyDescent="0.55000000000000004">
      <c r="K14" s="93"/>
      <c r="AA14" s="101"/>
      <c r="AB14" s="101"/>
      <c r="AC14" s="101"/>
    </row>
    <row r="15" spans="1:36" ht="24.75" x14ac:dyDescent="0.6">
      <c r="O15" s="94"/>
      <c r="P15" s="94"/>
      <c r="W15" s="95"/>
      <c r="AA15" s="100"/>
      <c r="AB15" s="100"/>
      <c r="AC15" s="123"/>
    </row>
    <row r="16" spans="1:36" ht="24.75" x14ac:dyDescent="0.6">
      <c r="W16" s="122"/>
    </row>
    <row r="17" spans="17:29" ht="27.75" x14ac:dyDescent="0.65">
      <c r="AA17" s="130"/>
      <c r="AB17" s="130"/>
      <c r="AC17" s="130"/>
    </row>
    <row r="18" spans="17:29" x14ac:dyDescent="0.55000000000000004">
      <c r="AC18" s="95"/>
    </row>
    <row r="19" spans="17:29" x14ac:dyDescent="0.55000000000000004">
      <c r="AC19" s="91"/>
    </row>
    <row r="21" spans="17:29" x14ac:dyDescent="0.55000000000000004">
      <c r="Q21" s="67" t="s">
        <v>160</v>
      </c>
    </row>
    <row r="22" spans="17:29" x14ac:dyDescent="0.55000000000000004">
      <c r="AC22" s="91"/>
    </row>
    <row r="27" spans="17:29" x14ac:dyDescent="0.55000000000000004">
      <c r="U27" s="96"/>
      <c r="W27" s="97"/>
    </row>
    <row r="28" spans="17:29" x14ac:dyDescent="0.55000000000000004">
      <c r="U28" s="98"/>
      <c r="W28" s="96"/>
    </row>
    <row r="29" spans="17:29" x14ac:dyDescent="0.55000000000000004">
      <c r="U29" s="99"/>
      <c r="W29" s="93"/>
    </row>
    <row r="30" spans="17:29" x14ac:dyDescent="0.55000000000000004">
      <c r="U30" s="99"/>
    </row>
    <row r="33" spans="3:3" x14ac:dyDescent="0.55000000000000004">
      <c r="C33" s="127"/>
    </row>
  </sheetData>
  <mergeCells count="23">
    <mergeCell ref="Z7:Z8"/>
    <mergeCell ref="AA7:AA8"/>
    <mergeCell ref="AB7:AB8"/>
    <mergeCell ref="AC7:AC8"/>
    <mergeCell ref="C6:O6"/>
    <mergeCell ref="L7:L8"/>
    <mergeCell ref="M7:M8"/>
    <mergeCell ref="N7:N8"/>
    <mergeCell ref="Q7:S7"/>
    <mergeCell ref="U7:W7"/>
    <mergeCell ref="Y7:Y8"/>
    <mergeCell ref="K7:K8"/>
    <mergeCell ref="A7:A8"/>
    <mergeCell ref="C7:C8"/>
    <mergeCell ref="E7:E8"/>
    <mergeCell ref="G7:G8"/>
    <mergeCell ref="I7:I8"/>
    <mergeCell ref="A1:AE1"/>
    <mergeCell ref="A2:AE2"/>
    <mergeCell ref="A3:AE3"/>
    <mergeCell ref="Q6:W6"/>
    <mergeCell ref="Y6:AE6"/>
    <mergeCell ref="A4:U4"/>
  </mergeCells>
  <pageMargins left="0" right="0" top="0.15748031496062992" bottom="0.19685039370078741" header="0.31496062992125984" footer="0.31496062992125984"/>
  <pageSetup paperSize="9" scale="41" firstPageNumber="5" orientation="landscape" useFirstPageNumber="1" r:id="rId1"/>
  <headerFooter>
    <oddFooter>&amp;C&amp;"B Nazanin,Regular"&amp;P</oddFooter>
  </headerFooter>
  <ignoredErrors>
    <ignoredError sqref="M12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V38"/>
  <sheetViews>
    <sheetView rightToLeft="1" showWhiteSpace="0" view="pageBreakPreview" topLeftCell="A8" zoomScale="85" zoomScaleNormal="85" zoomScaleSheetLayoutView="85" workbookViewId="0">
      <selection activeCell="E13" sqref="E13"/>
    </sheetView>
  </sheetViews>
  <sheetFormatPr defaultColWidth="9.140625" defaultRowHeight="18.75" x14ac:dyDescent="0.25"/>
  <cols>
    <col min="1" max="1" width="50.140625" style="23" bestFit="1" customWidth="1"/>
    <col min="2" max="2" width="0.85546875" style="23" customWidth="1"/>
    <col min="3" max="3" width="13.42578125" style="23" bestFit="1" customWidth="1"/>
    <col min="4" max="4" width="1" style="23" customWidth="1"/>
    <col min="5" max="5" width="24.5703125" style="23" bestFit="1" customWidth="1"/>
    <col min="6" max="6" width="0.85546875" style="23" customWidth="1"/>
    <col min="7" max="7" width="25.28515625" style="23" bestFit="1" customWidth="1"/>
    <col min="8" max="8" width="1" style="23" customWidth="1"/>
    <col min="9" max="9" width="17.28515625" style="23" customWidth="1"/>
    <col min="10" max="10" width="21.85546875" style="23" bestFit="1" customWidth="1"/>
    <col min="11" max="11" width="14.7109375" style="34" customWidth="1"/>
    <col min="12" max="12" width="23.7109375" style="34" bestFit="1" customWidth="1"/>
    <col min="13" max="14" width="20.42578125" style="34" bestFit="1" customWidth="1"/>
    <col min="15" max="15" width="20.140625" style="131" customWidth="1"/>
    <col min="16" max="16" width="12.42578125" style="23" bestFit="1" customWidth="1"/>
    <col min="17" max="17" width="20" style="23" customWidth="1"/>
    <col min="18" max="18" width="15.28515625" style="23" customWidth="1"/>
    <col min="19" max="21" width="12.5703125" style="23" customWidth="1"/>
    <col min="22" max="16384" width="9.140625" style="23"/>
  </cols>
  <sheetData>
    <row r="1" spans="1:22" ht="27" customHeight="1" x14ac:dyDescent="0.25">
      <c r="A1" s="703" t="s">
        <v>385</v>
      </c>
      <c r="B1" s="703"/>
      <c r="C1" s="703"/>
      <c r="D1" s="703"/>
      <c r="E1" s="703"/>
      <c r="F1" s="703"/>
      <c r="G1" s="703"/>
      <c r="H1" s="703"/>
      <c r="I1" s="703"/>
      <c r="J1" s="337"/>
    </row>
    <row r="2" spans="1:22" ht="27" customHeight="1" x14ac:dyDescent="0.25">
      <c r="A2" s="704" t="s">
        <v>22</v>
      </c>
      <c r="B2" s="704"/>
      <c r="C2" s="704"/>
      <c r="D2" s="704"/>
      <c r="E2" s="704"/>
      <c r="F2" s="704"/>
      <c r="G2" s="704"/>
      <c r="H2" s="704"/>
      <c r="I2" s="704"/>
      <c r="J2" s="338"/>
    </row>
    <row r="3" spans="1:22" ht="27" customHeight="1" x14ac:dyDescent="0.25">
      <c r="A3" s="704" t="str">
        <f>تنظیم!A1</f>
        <v>برای ماه منتهی به 1404/11/30</v>
      </c>
      <c r="B3" s="704"/>
      <c r="C3" s="704"/>
      <c r="D3" s="704"/>
      <c r="E3" s="704"/>
      <c r="F3" s="704"/>
      <c r="G3" s="704"/>
      <c r="H3" s="704"/>
      <c r="I3" s="704"/>
      <c r="J3" s="338"/>
    </row>
    <row r="4" spans="1:22" ht="9.75" customHeight="1" x14ac:dyDescent="0.25">
      <c r="A4" s="701"/>
      <c r="B4" s="701"/>
      <c r="C4" s="701"/>
      <c r="D4" s="701"/>
      <c r="E4" s="701"/>
      <c r="F4" s="701"/>
      <c r="G4" s="701"/>
      <c r="H4" s="701"/>
      <c r="I4" s="701"/>
      <c r="J4" s="701"/>
    </row>
    <row r="5" spans="1:22" ht="12.75" customHeight="1" x14ac:dyDescent="0.25">
      <c r="A5" s="339"/>
      <c r="B5" s="339"/>
      <c r="C5" s="339"/>
      <c r="D5" s="339"/>
      <c r="E5" s="339"/>
      <c r="F5" s="339"/>
      <c r="G5" s="339"/>
      <c r="H5" s="339"/>
      <c r="I5" s="339"/>
      <c r="J5" s="339"/>
    </row>
    <row r="6" spans="1:22" ht="30" customHeight="1" x14ac:dyDescent="0.25">
      <c r="A6" s="702" t="s">
        <v>237</v>
      </c>
      <c r="B6" s="702"/>
      <c r="C6" s="702"/>
      <c r="D6" s="702"/>
      <c r="E6" s="702"/>
      <c r="F6" s="702"/>
      <c r="G6" s="702"/>
      <c r="H6" s="702"/>
      <c r="I6" s="702"/>
      <c r="J6" s="340"/>
    </row>
    <row r="7" spans="1:22" ht="27.75" customHeight="1" x14ac:dyDescent="0.25">
      <c r="A7" s="341"/>
      <c r="B7" s="341"/>
      <c r="C7" s="341"/>
      <c r="D7" s="341"/>
      <c r="E7" s="341"/>
      <c r="F7" s="341"/>
      <c r="G7" s="341"/>
      <c r="H7" s="341"/>
      <c r="I7" s="341"/>
      <c r="J7" s="341"/>
    </row>
    <row r="8" spans="1:22" customFormat="1" ht="33" customHeight="1" thickBot="1" x14ac:dyDescent="0.5">
      <c r="A8" s="342" t="s">
        <v>36</v>
      </c>
      <c r="B8" s="343"/>
      <c r="C8" s="344" t="s">
        <v>42</v>
      </c>
      <c r="D8" s="343"/>
      <c r="E8" s="344" t="s">
        <v>19</v>
      </c>
      <c r="F8" s="343"/>
      <c r="G8" s="345" t="s">
        <v>238</v>
      </c>
      <c r="H8" s="346"/>
      <c r="I8" s="345" t="s">
        <v>239</v>
      </c>
      <c r="J8" s="347"/>
    </row>
    <row r="9" spans="1:22" customFormat="1" ht="34.5" customHeight="1" x14ac:dyDescent="0.25">
      <c r="A9" s="294" t="s">
        <v>79</v>
      </c>
      <c r="B9" s="243"/>
      <c r="C9" s="300" t="s">
        <v>46</v>
      </c>
      <c r="D9" s="294"/>
      <c r="E9" s="460">
        <f>'سرمایه‌گذاری در سهام'!S68</f>
        <v>413534232524</v>
      </c>
      <c r="F9" s="297"/>
      <c r="G9" s="305">
        <f>E9/E13</f>
        <v>5.0746840651110306E-2</v>
      </c>
      <c r="H9" s="298"/>
      <c r="I9" s="386">
        <f>E9/'سرمایه گذاری ها'!G15</f>
        <v>9.8542658991581013E-3</v>
      </c>
      <c r="J9" s="244"/>
      <c r="K9" s="244"/>
      <c r="L9" s="244"/>
      <c r="M9" s="244"/>
      <c r="N9" s="244"/>
      <c r="O9" s="244"/>
      <c r="P9" s="244"/>
      <c r="Q9" s="244"/>
      <c r="R9" s="244"/>
      <c r="S9" s="244"/>
      <c r="T9" s="244"/>
      <c r="U9" s="244"/>
      <c r="V9" s="244"/>
    </row>
    <row r="10" spans="1:22" customFormat="1" ht="34.5" customHeight="1" x14ac:dyDescent="0.25">
      <c r="A10" s="294" t="s">
        <v>80</v>
      </c>
      <c r="B10" s="243"/>
      <c r="C10" s="300" t="s">
        <v>52</v>
      </c>
      <c r="D10" s="294"/>
      <c r="E10" s="460">
        <f>'سرمایه‌گذاری در اوراق بهادار'!Q40-J13</f>
        <v>6460141526131</v>
      </c>
      <c r="F10" s="297"/>
      <c r="G10" s="305">
        <f>E10/E13</f>
        <v>0.79275606909075957</v>
      </c>
      <c r="H10" s="298"/>
      <c r="I10" s="386">
        <f>E10/'سرمایه گذاری ها'!G15</f>
        <v>0.15394119117089852</v>
      </c>
      <c r="J10" s="244"/>
      <c r="K10" s="244"/>
      <c r="L10" s="244"/>
      <c r="M10" s="244"/>
      <c r="N10" s="244"/>
      <c r="O10" s="244"/>
      <c r="P10" s="244"/>
      <c r="Q10" s="244"/>
      <c r="R10" s="244"/>
      <c r="S10" s="244"/>
      <c r="T10" s="244"/>
      <c r="U10" s="244"/>
      <c r="V10" s="244"/>
    </row>
    <row r="11" spans="1:22" customFormat="1" ht="34.5" customHeight="1" x14ac:dyDescent="0.25">
      <c r="A11" s="294" t="s">
        <v>241</v>
      </c>
      <c r="B11" s="243"/>
      <c r="C11" s="300" t="s">
        <v>240</v>
      </c>
      <c r="D11" s="294"/>
      <c r="E11" s="460">
        <f>'درآمد سود سپرده بانکی'!G18</f>
        <v>1271894271878</v>
      </c>
      <c r="F11" s="297"/>
      <c r="G11" s="305">
        <f>E11/E13</f>
        <v>0.15608046653382412</v>
      </c>
      <c r="H11" s="298"/>
      <c r="I11" s="386">
        <f>E11/'سرمایه گذاری ها'!G15</f>
        <v>3.0308456628132942E-2</v>
      </c>
      <c r="J11" s="415"/>
      <c r="K11" s="244"/>
      <c r="L11" s="244"/>
      <c r="M11" s="244"/>
      <c r="N11" s="244"/>
      <c r="O11" s="245"/>
      <c r="P11" s="368"/>
      <c r="Q11" s="244"/>
      <c r="R11" s="244"/>
    </row>
    <row r="12" spans="1:22" customFormat="1" ht="34.5" customHeight="1" thickBot="1" x14ac:dyDescent="0.3">
      <c r="A12" s="294" t="s">
        <v>146</v>
      </c>
      <c r="B12" s="243"/>
      <c r="C12" s="300" t="s">
        <v>242</v>
      </c>
      <c r="D12" s="294"/>
      <c r="E12" s="460">
        <f>'سایر درآمد'!G14</f>
        <v>3395052182</v>
      </c>
      <c r="F12" s="297"/>
      <c r="G12" s="371">
        <f>E12/E13</f>
        <v>4.166237243059663E-4</v>
      </c>
      <c r="H12" s="298"/>
      <c r="I12" s="386">
        <f>E12/'سرمایه گذاری ها'!G15</f>
        <v>8.0902001120314161E-5</v>
      </c>
      <c r="J12" s="244"/>
      <c r="L12" s="244"/>
      <c r="M12" s="244"/>
      <c r="N12" s="244"/>
      <c r="O12" s="245"/>
      <c r="P12" s="368"/>
    </row>
    <row r="13" spans="1:22" customFormat="1" ht="26.25" thickBot="1" x14ac:dyDescent="0.3">
      <c r="A13" s="294" t="s">
        <v>31</v>
      </c>
      <c r="B13" s="245"/>
      <c r="C13" s="295"/>
      <c r="D13" s="296"/>
      <c r="E13" s="461">
        <f>SUM(E9:E12)</f>
        <v>8148965082715</v>
      </c>
      <c r="F13" s="299"/>
      <c r="G13" s="306">
        <f>SUM(G9:G12)</f>
        <v>1</v>
      </c>
      <c r="H13" s="299"/>
      <c r="I13" s="370">
        <f>SUM(I9:I12)</f>
        <v>0.1941848156993099</v>
      </c>
      <c r="J13">
        <v>0</v>
      </c>
      <c r="L13" s="244"/>
      <c r="M13" s="244"/>
      <c r="N13" s="244"/>
      <c r="O13" s="245"/>
      <c r="P13" s="368"/>
    </row>
    <row r="14" spans="1:22" ht="27.75" customHeight="1" thickTop="1" x14ac:dyDescent="0.25">
      <c r="A14" s="179"/>
      <c r="B14" s="179"/>
      <c r="C14" s="179"/>
      <c r="D14" s="179"/>
      <c r="E14" s="179"/>
      <c r="F14" s="179"/>
      <c r="G14" s="179"/>
      <c r="H14" s="179"/>
      <c r="I14" s="179"/>
      <c r="J14"/>
      <c r="L14" s="244"/>
      <c r="M14" s="244"/>
      <c r="N14" s="244"/>
      <c r="O14" s="245"/>
      <c r="P14" s="368"/>
    </row>
    <row r="15" spans="1:22" ht="21" customHeight="1" x14ac:dyDescent="0.25">
      <c r="C15" s="25"/>
      <c r="E15" s="11"/>
      <c r="G15" s="297"/>
      <c r="I15" s="25"/>
      <c r="J15"/>
      <c r="L15" s="415"/>
      <c r="M15" s="415"/>
      <c r="N15" s="244"/>
      <c r="O15" s="245"/>
      <c r="P15" s="368"/>
      <c r="U15" s="29"/>
    </row>
    <row r="16" spans="1:22" s="405" customFormat="1" ht="21" customHeight="1" x14ac:dyDescent="0.25">
      <c r="C16" s="25"/>
      <c r="E16" s="11"/>
      <c r="G16" s="297"/>
      <c r="I16" s="25"/>
      <c r="J16"/>
      <c r="K16" s="34"/>
      <c r="L16" s="244"/>
      <c r="M16" s="244"/>
      <c r="N16" s="244"/>
      <c r="O16" s="245"/>
      <c r="P16" s="368"/>
      <c r="U16" s="29"/>
    </row>
    <row r="17" spans="3:22" ht="25.5" x14ac:dyDescent="0.25">
      <c r="C17" s="417"/>
      <c r="E17" s="11"/>
      <c r="F17" s="47"/>
      <c r="G17" s="416"/>
      <c r="H17" s="322"/>
      <c r="I17" s="417"/>
      <c r="J17" s="418"/>
      <c r="K17" s="419"/>
      <c r="L17" s="415"/>
      <c r="M17" s="415"/>
      <c r="N17" s="244"/>
      <c r="O17" s="245"/>
      <c r="P17" s="368"/>
      <c r="U17" s="29"/>
    </row>
    <row r="18" spans="3:22" ht="25.5" x14ac:dyDescent="0.25">
      <c r="C18" s="25"/>
      <c r="E18" s="11"/>
      <c r="G18" s="297"/>
      <c r="I18" s="25"/>
      <c r="J18"/>
      <c r="L18" s="244"/>
      <c r="M18" s="244"/>
      <c r="N18" s="244"/>
      <c r="O18" s="245"/>
      <c r="P18"/>
      <c r="U18" s="29"/>
    </row>
    <row r="19" spans="3:22" ht="25.5" x14ac:dyDescent="0.25">
      <c r="C19" s="25"/>
      <c r="D19" s="34"/>
      <c r="E19" s="11"/>
      <c r="F19" s="34"/>
      <c r="G19" s="297"/>
      <c r="I19" s="25"/>
      <c r="J19"/>
      <c r="K19" s="23"/>
      <c r="L19" s="244"/>
      <c r="M19" s="244"/>
      <c r="N19" s="244"/>
      <c r="O19" s="245"/>
      <c r="P19" s="368"/>
      <c r="U19" s="29"/>
    </row>
    <row r="20" spans="3:22" ht="25.5" x14ac:dyDescent="0.25">
      <c r="C20" s="34"/>
      <c r="D20" s="34"/>
      <c r="E20" s="11"/>
      <c r="F20" s="34"/>
      <c r="G20" s="297"/>
      <c r="H20" s="34"/>
      <c r="I20" s="34"/>
      <c r="J20" s="34"/>
      <c r="L20" s="244"/>
      <c r="M20" s="244"/>
      <c r="N20" s="244"/>
      <c r="O20" s="245"/>
      <c r="P20" s="369"/>
      <c r="U20" s="29"/>
    </row>
    <row r="21" spans="3:22" ht="25.5" x14ac:dyDescent="0.25">
      <c r="C21" s="34"/>
      <c r="D21" s="34"/>
      <c r="E21" s="11"/>
      <c r="F21" s="34"/>
      <c r="G21" s="297"/>
      <c r="H21" s="34"/>
      <c r="I21" s="34"/>
      <c r="J21" s="34"/>
      <c r="K21" s="40"/>
      <c r="L21" s="244"/>
      <c r="M21" s="244"/>
      <c r="N21" s="244"/>
      <c r="O21" s="245"/>
      <c r="P21" s="369"/>
      <c r="U21" s="29"/>
    </row>
    <row r="22" spans="3:22" ht="25.5" x14ac:dyDescent="0.25">
      <c r="C22" s="34"/>
      <c r="D22" s="34"/>
      <c r="E22" s="11"/>
      <c r="F22" s="34"/>
      <c r="G22" s="297"/>
      <c r="H22" s="34"/>
      <c r="I22" s="34"/>
      <c r="J22" s="34"/>
      <c r="K22" s="40"/>
      <c r="L22" s="244"/>
      <c r="M22" s="244"/>
      <c r="N22" s="244"/>
      <c r="O22" s="245"/>
      <c r="P22" s="369"/>
      <c r="U22" s="29"/>
    </row>
    <row r="23" spans="3:22" ht="25.5" x14ac:dyDescent="0.25">
      <c r="C23" s="34"/>
      <c r="D23" s="34"/>
      <c r="E23" s="11"/>
      <c r="F23" s="34"/>
      <c r="G23" s="297"/>
      <c r="H23" s="34"/>
      <c r="I23" s="34"/>
      <c r="J23" s="34"/>
      <c r="K23" s="40"/>
      <c r="L23" s="244"/>
      <c r="M23" s="244"/>
      <c r="N23" s="244"/>
      <c r="O23" s="245"/>
      <c r="P23" s="369"/>
    </row>
    <row r="24" spans="3:22" ht="25.5" x14ac:dyDescent="0.25">
      <c r="C24" s="34"/>
      <c r="D24" s="34"/>
      <c r="E24" s="11"/>
      <c r="F24" s="34"/>
      <c r="G24" s="297"/>
      <c r="H24" s="34"/>
      <c r="I24" s="34"/>
      <c r="J24" s="34"/>
      <c r="L24" s="244"/>
      <c r="M24" s="244"/>
      <c r="N24" s="244"/>
      <c r="O24" s="245"/>
      <c r="P24" s="369"/>
    </row>
    <row r="25" spans="3:22" ht="25.5" x14ac:dyDescent="0.25">
      <c r="C25" s="34"/>
      <c r="D25" s="34"/>
      <c r="E25" s="11"/>
      <c r="F25" s="34"/>
      <c r="G25" s="297"/>
      <c r="H25" s="297"/>
      <c r="I25" s="297"/>
      <c r="J25" s="34"/>
      <c r="L25" s="244"/>
      <c r="M25" s="244"/>
      <c r="N25" s="244"/>
      <c r="O25" s="245"/>
      <c r="P25"/>
      <c r="Q25" s="200"/>
      <c r="R25" s="200"/>
      <c r="S25" s="200"/>
      <c r="T25" s="200"/>
      <c r="U25" s="200"/>
      <c r="V25" s="200"/>
    </row>
    <row r="26" spans="3:22" ht="25.5" x14ac:dyDescent="0.25">
      <c r="C26" s="412"/>
      <c r="D26" s="34"/>
      <c r="E26" s="297"/>
      <c r="F26" s="297"/>
      <c r="G26" s="297"/>
      <c r="H26" s="297"/>
      <c r="I26" s="297"/>
      <c r="J26" s="34"/>
      <c r="L26" s="244"/>
      <c r="M26" s="244"/>
      <c r="N26" s="244"/>
      <c r="O26" s="245"/>
    </row>
    <row r="27" spans="3:22" ht="25.5" x14ac:dyDescent="0.25">
      <c r="C27" s="34"/>
      <c r="D27" s="34"/>
      <c r="E27" s="297"/>
      <c r="F27" s="297"/>
      <c r="G27" s="297"/>
      <c r="H27" s="297"/>
      <c r="I27" s="297"/>
      <c r="J27" s="34"/>
      <c r="L27" s="244"/>
      <c r="M27" s="244"/>
      <c r="N27" s="244"/>
      <c r="O27" s="245"/>
    </row>
    <row r="28" spans="3:22" ht="25.5" x14ac:dyDescent="0.25">
      <c r="C28" s="34"/>
      <c r="D28" s="34"/>
      <c r="E28" s="297"/>
      <c r="F28" s="297"/>
      <c r="G28" s="297"/>
      <c r="H28" s="297"/>
      <c r="I28" s="297"/>
      <c r="J28" s="297"/>
      <c r="L28" s="244"/>
      <c r="M28" s="244"/>
      <c r="N28" s="244"/>
    </row>
    <row r="29" spans="3:22" ht="24" x14ac:dyDescent="0.25">
      <c r="E29" s="297"/>
      <c r="F29" s="297"/>
      <c r="G29" s="297"/>
      <c r="H29" s="297"/>
      <c r="I29" s="297"/>
      <c r="L29" s="265"/>
      <c r="M29" s="204"/>
      <c r="N29" s="204"/>
    </row>
    <row r="30" spans="3:22" ht="24" x14ac:dyDescent="0.25">
      <c r="C30" s="47"/>
      <c r="E30" s="297"/>
      <c r="F30" s="297"/>
      <c r="G30" s="297"/>
      <c r="H30" s="297"/>
      <c r="I30" s="297"/>
      <c r="L30" s="265"/>
      <c r="M30" s="204"/>
      <c r="N30" s="204"/>
    </row>
    <row r="31" spans="3:22" ht="24" x14ac:dyDescent="0.25">
      <c r="G31" s="297"/>
      <c r="H31" s="297"/>
      <c r="I31" s="297"/>
      <c r="L31" s="265"/>
      <c r="M31" s="204"/>
      <c r="N31" s="204"/>
    </row>
    <row r="32" spans="3:22" ht="24" x14ac:dyDescent="0.25">
      <c r="G32" s="297"/>
      <c r="H32" s="297"/>
      <c r="I32" s="297"/>
      <c r="L32" s="265"/>
      <c r="M32" s="204"/>
      <c r="N32" s="204"/>
    </row>
    <row r="33" spans="7:14" ht="24" x14ac:dyDescent="0.25">
      <c r="G33" s="297"/>
      <c r="H33" s="297"/>
      <c r="I33" s="297"/>
    </row>
    <row r="34" spans="7:14" ht="24" x14ac:dyDescent="0.25">
      <c r="G34" s="297"/>
      <c r="H34" s="297"/>
      <c r="I34" s="297"/>
    </row>
    <row r="35" spans="7:14" x14ac:dyDescent="0.25">
      <c r="L35" s="204"/>
      <c r="M35" s="204"/>
      <c r="N35" s="204"/>
    </row>
    <row r="36" spans="7:14" x14ac:dyDescent="0.25">
      <c r="L36" s="204"/>
      <c r="M36" s="204"/>
      <c r="N36" s="204"/>
    </row>
    <row r="38" spans="7:14" x14ac:dyDescent="0.25">
      <c r="J38" s="200"/>
    </row>
  </sheetData>
  <autoFilter ref="I8:J28" xr:uid="{00000000-0001-0000-0500-000000000000}"/>
  <mergeCells count="5">
    <mergeCell ref="A4:J4"/>
    <mergeCell ref="A6:I6"/>
    <mergeCell ref="A1:I1"/>
    <mergeCell ref="A2:I2"/>
    <mergeCell ref="A3:I3"/>
  </mergeCells>
  <printOptions horizontalCentered="1"/>
  <pageMargins left="0.196850393700787" right="0.196850393700787" top="0.31496062992126" bottom="0.35433070866141703" header="0.31496062992126" footer="0.31496062992126"/>
  <pageSetup paperSize="9" firstPageNumber="6" fitToHeight="0" orientation="landscape" r:id="rId1"/>
  <headerFooter>
    <oddFooter>&amp;C&amp;"B Nazanin,Regular"8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24</vt:i4>
      </vt:variant>
    </vt:vector>
  </HeadingPairs>
  <TitlesOfParts>
    <vt:vector size="44" baseType="lpstr">
      <vt:lpstr>تنظیم</vt:lpstr>
      <vt:lpstr>سربرگ</vt:lpstr>
      <vt:lpstr>سرمایه گذاری ها</vt:lpstr>
      <vt:lpstr>سهام</vt:lpstr>
      <vt:lpstr>اوراق </vt:lpstr>
      <vt:lpstr>تعدیل</vt:lpstr>
      <vt:lpstr>سپرده و گواهی سپرده</vt:lpstr>
      <vt:lpstr>گواهی سپرده</vt:lpstr>
      <vt:lpstr>درآمدها</vt:lpstr>
      <vt:lpstr>سرمایه‌گذاری در سهام</vt:lpstr>
      <vt:lpstr>سرمایه‌گذاری در اوراق بهادار</vt:lpstr>
      <vt:lpstr>درآمد سود سپرده بانکی</vt:lpstr>
      <vt:lpstr>سایر درآمد</vt:lpstr>
      <vt:lpstr>درآمد سود سهام</vt:lpstr>
      <vt:lpstr>درآمد سود اوراق</vt:lpstr>
      <vt:lpstr>سود سپرده بانکی</vt:lpstr>
      <vt:lpstr>درآمد ناشی از فروش</vt:lpstr>
      <vt:lpstr>درآمد تغییر قیمت</vt:lpstr>
      <vt:lpstr>مبالغ تخصیصی اوراق</vt:lpstr>
      <vt:lpstr>سایر درآمدها</vt:lpstr>
      <vt:lpstr>'اوراق '!Print_Area</vt:lpstr>
      <vt:lpstr>تعدیل!Print_Area</vt:lpstr>
      <vt:lpstr>'درآمد تغییر قیمت'!Print_Area</vt:lpstr>
      <vt:lpstr>'درآمد سود اوراق'!Print_Area</vt:lpstr>
      <vt:lpstr>'درآمد سود سپرده بانکی'!Print_Area</vt:lpstr>
      <vt:lpstr>'درآمد سود سهام'!Print_Area</vt:lpstr>
      <vt:lpstr>'درآمد ناشی از فروش'!Print_Area</vt:lpstr>
      <vt:lpstr>درآمدها!Print_Area</vt:lpstr>
      <vt:lpstr>'سایر درآمد'!Print_Area</vt:lpstr>
      <vt:lpstr>'سایر درآمدها'!Print_Area</vt:lpstr>
      <vt:lpstr>'سپرده و گواهی سپرده'!Print_Area</vt:lpstr>
      <vt:lpstr>سربرگ!Print_Area</vt:lpstr>
      <vt:lpstr>'سرمایه گذاری ها'!Print_Area</vt:lpstr>
      <vt:lpstr>'سرمایه‌گذاری در اوراق بهادار'!Print_Area</vt:lpstr>
      <vt:lpstr>'سرمایه‌گذاری در سهام'!Print_Area</vt:lpstr>
      <vt:lpstr>سهام!Print_Area</vt:lpstr>
      <vt:lpstr>'سود سپرده بانکی'!Print_Area</vt:lpstr>
      <vt:lpstr>'گواهی سپرده'!Print_Area</vt:lpstr>
      <vt:lpstr>'مبالغ تخصیصی اوراق'!Print_Area</vt:lpstr>
      <vt:lpstr>'درآمد تغییر قیمت'!Print_Titles</vt:lpstr>
      <vt:lpstr>'درآمد ناشی از فروش'!Print_Titles</vt:lpstr>
      <vt:lpstr>'سرمایه‌گذاری در سهام'!Print_Titles</vt:lpstr>
      <vt:lpstr>سهام!Print_Titles</vt:lpstr>
      <vt:lpstr>'گواهی سپرده'!Print_Titles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مریم ویسی</dc:creator>
  <cp:lastModifiedBy>Morteza Sadeghi</cp:lastModifiedBy>
  <cp:lastPrinted>2026-02-24T08:53:28Z</cp:lastPrinted>
  <dcterms:created xsi:type="dcterms:W3CDTF">2020-11-25T10:02:33Z</dcterms:created>
  <dcterms:modified xsi:type="dcterms:W3CDTF">2026-03-01T05:38:29Z</dcterms:modified>
</cp:coreProperties>
</file>